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238e16539eef7f/Pulpit/"/>
    </mc:Choice>
  </mc:AlternateContent>
  <xr:revisionPtr revIDLastSave="368" documentId="13_ncr:1_{A99E80C2-9E15-45E2-93B2-D4EF1F0D9329}" xr6:coauthVersionLast="47" xr6:coauthVersionMax="47" xr10:uidLastSave="{7282F0DC-9500-4233-8939-F268BD2A3170}"/>
  <bookViews>
    <workbookView xWindow="-120" yWindow="-120" windowWidth="29040" windowHeight="15720" activeTab="3" xr2:uid="{00000000-000D-0000-FFFF-FFFF00000000}"/>
  </bookViews>
  <sheets>
    <sheet name="NIEPORĘT" sheetId="1" r:id="rId1"/>
    <sheet name="MOKOTÓW" sheetId="5" r:id="rId2"/>
    <sheet name="WUM" sheetId="3" r:id="rId3"/>
    <sheet name="SEMESTR I 2022-23" sheetId="15" r:id="rId4"/>
    <sheet name="2020" sheetId="8" r:id="rId5"/>
    <sheet name="Arkusz1" sheetId="12" r:id="rId6"/>
    <sheet name="Arkusz2" sheetId="13" r:id="rId7"/>
    <sheet name="Arkusz5" sheetId="17" r:id="rId8"/>
    <sheet name="Arkusz4" sheetId="16" r:id="rId9"/>
    <sheet name="semI 2023" sheetId="18" r:id="rId10"/>
    <sheet name="Arkusz3" sheetId="14" r:id="rId11"/>
  </sheets>
  <definedNames>
    <definedName name="_xlnm._FilterDatabase" localSheetId="1" hidden="1">MOKOTÓW!$N$3:$P$160</definedName>
    <definedName name="_xlnm._FilterDatabase" localSheetId="0" hidden="1">NIEPORĘT!$N$18:$P$560</definedName>
    <definedName name="_xlnm._FilterDatabase" localSheetId="2" hidden="1">WUM!$N$2:$P$360</definedName>
    <definedName name="_xlnm.Print_Area" localSheetId="0">NIEPORĘT!$A$1:$U$603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5" l="1"/>
  <c r="C35" i="15"/>
  <c r="C36" i="15"/>
  <c r="C34" i="15"/>
  <c r="H56" i="15"/>
  <c r="C56" i="15"/>
  <c r="C40" i="15"/>
  <c r="C39" i="15"/>
  <c r="C37" i="15"/>
  <c r="D42" i="18"/>
  <c r="D35" i="18"/>
  <c r="Q57" i="15"/>
  <c r="C38" i="15" l="1"/>
  <c r="F575" i="1"/>
  <c r="G41" i="15" l="1"/>
  <c r="J227" i="1" l="1"/>
  <c r="J226" i="1"/>
  <c r="J261" i="1"/>
  <c r="J425" i="1"/>
  <c r="Q82" i="15" l="1"/>
  <c r="J359" i="1"/>
  <c r="J344" i="1"/>
  <c r="D45" i="15"/>
  <c r="D32" i="18" l="1"/>
  <c r="D52" i="18"/>
  <c r="B34" i="18"/>
  <c r="H33" i="18"/>
  <c r="G33" i="18"/>
  <c r="F33" i="18"/>
  <c r="G16" i="18"/>
  <c r="G15" i="18"/>
  <c r="J146" i="5"/>
  <c r="G25" i="18"/>
  <c r="G24" i="18"/>
  <c r="G6" i="18"/>
  <c r="G5" i="18"/>
  <c r="F29" i="18"/>
  <c r="F28" i="18"/>
  <c r="F27" i="18"/>
  <c r="F19" i="18"/>
  <c r="F20" i="18" s="1"/>
  <c r="F18" i="18"/>
  <c r="F9" i="18"/>
  <c r="F10" i="18" s="1"/>
  <c r="F8" i="18"/>
  <c r="J534" i="1"/>
  <c r="Q78" i="15"/>
  <c r="G17" i="18" l="1"/>
  <c r="G120" i="15" s="1"/>
  <c r="G26" i="18"/>
  <c r="G7" i="18"/>
  <c r="J542" i="1" l="1"/>
  <c r="H61" i="15" l="1"/>
  <c r="J532" i="3"/>
  <c r="G16" i="15"/>
  <c r="G15" i="15"/>
  <c r="B35" i="15"/>
  <c r="J504" i="1" l="1"/>
  <c r="J531" i="3"/>
  <c r="J85" i="3" l="1"/>
  <c r="J495" i="1"/>
  <c r="J545" i="1"/>
  <c r="J513" i="3" l="1"/>
  <c r="J479" i="3" l="1"/>
  <c r="J500" i="3"/>
  <c r="J499" i="3"/>
  <c r="J360" i="1"/>
  <c r="J480" i="1"/>
  <c r="J419" i="3"/>
  <c r="J418" i="3"/>
  <c r="J436" i="3"/>
  <c r="J190" i="1" l="1"/>
  <c r="J421" i="3"/>
  <c r="J435" i="3"/>
  <c r="J434" i="3"/>
  <c r="J405" i="3"/>
  <c r="J170" i="1"/>
  <c r="J496" i="1" l="1"/>
  <c r="J493" i="1" l="1"/>
  <c r="J172" i="5"/>
  <c r="D590" i="1" l="1"/>
  <c r="J515" i="1"/>
  <c r="J514" i="1"/>
  <c r="J174" i="3" l="1"/>
  <c r="J416" i="1"/>
  <c r="J88" i="3" l="1"/>
  <c r="Q386" i="1" l="1"/>
  <c r="J297" i="3"/>
  <c r="J71" i="1" l="1"/>
  <c r="J343" i="1" l="1"/>
  <c r="J342" i="1"/>
  <c r="J478" i="1"/>
  <c r="J70" i="1"/>
  <c r="S46" i="15"/>
  <c r="J193" i="1" l="1"/>
  <c r="J89" i="1" l="1"/>
  <c r="J191" i="1"/>
  <c r="J323" i="1" l="1"/>
  <c r="C47" i="15" l="1"/>
  <c r="D44" i="15"/>
  <c r="J161" i="1"/>
  <c r="J155" i="1"/>
  <c r="J546" i="1" l="1"/>
  <c r="E594" i="1" l="1"/>
  <c r="D594" i="1"/>
  <c r="E590" i="1"/>
  <c r="J307" i="3"/>
  <c r="J158" i="1"/>
  <c r="L589" i="3"/>
  <c r="C595" i="3" s="1"/>
  <c r="J299" i="3"/>
  <c r="J303" i="3"/>
  <c r="J302" i="3"/>
  <c r="D43" i="15"/>
  <c r="J322" i="1"/>
  <c r="F594" i="1" l="1"/>
  <c r="F590" i="1"/>
  <c r="G38" i="15"/>
  <c r="D42" i="15"/>
  <c r="J173" i="3" l="1"/>
  <c r="Q581" i="1" l="1"/>
  <c r="P581" i="1"/>
  <c r="P580" i="1"/>
  <c r="R580" i="1" s="1"/>
  <c r="R581" i="1" l="1"/>
  <c r="L575" i="1"/>
  <c r="P427" i="1"/>
  <c r="J427" i="1"/>
  <c r="P426" i="1"/>
  <c r="P425" i="1"/>
  <c r="O425" i="1"/>
  <c r="N425" i="1"/>
  <c r="P424" i="1"/>
  <c r="P423" i="1"/>
  <c r="P422" i="1"/>
  <c r="J422" i="1"/>
  <c r="P421" i="1"/>
  <c r="N421" i="1"/>
  <c r="P420" i="1"/>
  <c r="N420" i="1"/>
  <c r="J420" i="1"/>
  <c r="P419" i="1"/>
  <c r="N419" i="1"/>
  <c r="J419" i="1"/>
  <c r="J418" i="1"/>
  <c r="J417" i="1"/>
  <c r="P416" i="1"/>
  <c r="N416" i="1"/>
  <c r="P415" i="1"/>
  <c r="N415" i="1"/>
  <c r="J415" i="1"/>
  <c r="P414" i="1"/>
  <c r="O414" i="1"/>
  <c r="N414" i="1"/>
  <c r="J414" i="1"/>
  <c r="J131" i="1"/>
  <c r="L179" i="5"/>
  <c r="G25" i="15"/>
  <c r="G24" i="15"/>
  <c r="G138" i="15"/>
  <c r="G6" i="15"/>
  <c r="G5" i="15"/>
  <c r="J372" i="3" l="1"/>
  <c r="J465" i="1"/>
  <c r="R70" i="15" l="1"/>
  <c r="T70" i="15" s="1"/>
  <c r="Q93" i="15" l="1"/>
  <c r="P179" i="5"/>
  <c r="P178" i="5" s="1"/>
  <c r="B63" i="15"/>
  <c r="B62" i="15"/>
  <c r="Q88" i="15"/>
  <c r="J457" i="1"/>
  <c r="J526" i="3"/>
  <c r="J273" i="1"/>
  <c r="J339" i="1"/>
  <c r="J338" i="1"/>
  <c r="J337" i="1"/>
  <c r="J389" i="1"/>
  <c r="J434" i="1"/>
  <c r="J433" i="1"/>
  <c r="J432" i="1"/>
  <c r="J91" i="1"/>
  <c r="J8" i="1"/>
  <c r="J480" i="3"/>
  <c r="J496" i="3"/>
  <c r="J495" i="3"/>
  <c r="J461" i="3"/>
  <c r="J460" i="3"/>
  <c r="J459" i="3"/>
  <c r="J177" i="3"/>
  <c r="J176" i="3"/>
  <c r="J188" i="1"/>
  <c r="J325" i="1"/>
  <c r="J243" i="1"/>
  <c r="J242" i="1"/>
  <c r="J241" i="1"/>
  <c r="J239" i="1"/>
  <c r="B65" i="15" l="1"/>
  <c r="N426" i="1"/>
  <c r="O426" i="1"/>
  <c r="J307" i="1"/>
  <c r="J306" i="1"/>
  <c r="J304" i="1"/>
  <c r="J303" i="1"/>
  <c r="J290" i="1"/>
  <c r="J288" i="1"/>
  <c r="N288" i="1"/>
  <c r="J442" i="3"/>
  <c r="J237" i="1"/>
  <c r="J238" i="1"/>
  <c r="J235" i="1"/>
  <c r="J416" i="3"/>
  <c r="E588" i="3"/>
  <c r="J123" i="1"/>
  <c r="J122" i="1"/>
  <c r="J137" i="1"/>
  <c r="J136" i="1"/>
  <c r="J15" i="1" l="1"/>
  <c r="J222" i="1" l="1"/>
  <c r="J23" i="1"/>
  <c r="J22" i="1"/>
  <c r="J6" i="1" l="1"/>
  <c r="J26" i="1"/>
  <c r="J25" i="1"/>
  <c r="J37" i="1"/>
  <c r="J13" i="1"/>
  <c r="J54" i="1"/>
  <c r="J121" i="1"/>
  <c r="J119" i="1"/>
  <c r="J106" i="1" l="1"/>
  <c r="J130" i="1"/>
  <c r="J360" i="3"/>
  <c r="J56" i="3"/>
  <c r="J67" i="3"/>
  <c r="J517" i="1"/>
  <c r="J345" i="3"/>
  <c r="J330" i="3"/>
  <c r="J164" i="3"/>
  <c r="J30" i="3"/>
  <c r="J159" i="5"/>
  <c r="J126" i="5"/>
  <c r="J110" i="5"/>
  <c r="J92" i="5"/>
  <c r="J79" i="5"/>
  <c r="J63" i="5"/>
  <c r="J45" i="5"/>
  <c r="J30" i="5"/>
  <c r="N30" i="5"/>
  <c r="J13" i="5"/>
  <c r="J147" i="1"/>
  <c r="D41" i="15"/>
  <c r="D40" i="15"/>
  <c r="D39" i="15"/>
  <c r="D38" i="15"/>
  <c r="D37" i="15"/>
  <c r="Q27" i="15"/>
  <c r="P27" i="15"/>
  <c r="F28" i="15"/>
  <c r="F19" i="15"/>
  <c r="F18" i="15"/>
  <c r="F9" i="15"/>
  <c r="F8" i="15"/>
  <c r="J463" i="1"/>
  <c r="V179" i="5" l="1"/>
  <c r="T79" i="5"/>
  <c r="K194" i="5"/>
  <c r="K195" i="5" s="1"/>
  <c r="M15" i="18" s="1"/>
  <c r="N15" i="18" s="1"/>
  <c r="F27" i="15"/>
  <c r="G7" i="15"/>
  <c r="B34" i="15" s="1"/>
  <c r="F20" i="15"/>
  <c r="F10" i="15"/>
  <c r="G26" i="15"/>
  <c r="G17" i="15"/>
  <c r="B36" i="15" l="1"/>
  <c r="D36" i="15" s="1"/>
  <c r="K121" i="15"/>
  <c r="J121" i="15"/>
  <c r="I121" i="15"/>
  <c r="F29" i="15"/>
  <c r="D34" i="15"/>
  <c r="J258" i="1"/>
  <c r="J256" i="1"/>
  <c r="P571" i="3"/>
  <c r="Q278" i="1"/>
  <c r="D35" i="15" l="1"/>
  <c r="D47" i="15" s="1"/>
  <c r="B47" i="15"/>
  <c r="G34" i="15" s="1"/>
  <c r="G39" i="15" s="1"/>
  <c r="G126" i="15"/>
  <c r="J138" i="3" l="1"/>
  <c r="J137" i="3"/>
  <c r="J406" i="1" l="1"/>
  <c r="J386" i="1"/>
  <c r="J431" i="1"/>
  <c r="J225" i="1"/>
  <c r="J224" i="1"/>
  <c r="J223" i="1"/>
  <c r="J221" i="1"/>
  <c r="J220" i="1"/>
  <c r="J219" i="1"/>
  <c r="J218" i="1"/>
  <c r="F588" i="3"/>
  <c r="F181" i="5"/>
  <c r="E181" i="5"/>
  <c r="E575" i="1"/>
  <c r="G40" i="15" l="1"/>
  <c r="G42" i="15" s="1"/>
  <c r="S15" i="15"/>
  <c r="G35" i="15"/>
  <c r="S5" i="15"/>
  <c r="S24" i="15"/>
  <c r="H63" i="15" l="1"/>
  <c r="M48" i="15" s="1"/>
  <c r="J510" i="1"/>
  <c r="J138" i="1"/>
  <c r="J168" i="1"/>
  <c r="Q288" i="1"/>
  <c r="Q284" i="1"/>
  <c r="C572" i="1"/>
  <c r="C570" i="1"/>
  <c r="J334" i="1" l="1"/>
  <c r="M575" i="1"/>
  <c r="J544" i="1"/>
  <c r="J120" i="1"/>
  <c r="J24" i="15" l="1"/>
  <c r="J24" i="18"/>
  <c r="J320" i="1"/>
  <c r="J319" i="1"/>
  <c r="J357" i="1"/>
  <c r="J74" i="1"/>
  <c r="M589" i="3"/>
  <c r="J3" i="18" s="1"/>
  <c r="J494" i="3"/>
  <c r="J3" i="15" l="1"/>
  <c r="J16" i="3"/>
  <c r="J17" i="3"/>
  <c r="J18" i="3"/>
  <c r="J31" i="3"/>
  <c r="J32" i="3"/>
  <c r="J33" i="3"/>
  <c r="J43" i="3"/>
  <c r="J44" i="3"/>
  <c r="J45" i="3"/>
  <c r="J46" i="3"/>
  <c r="J47" i="3"/>
  <c r="J57" i="3"/>
  <c r="J58" i="3"/>
  <c r="J68" i="3"/>
  <c r="J69" i="3"/>
  <c r="J76" i="3"/>
  <c r="J78" i="3"/>
  <c r="J79" i="3"/>
  <c r="J80" i="3"/>
  <c r="J81" i="3"/>
  <c r="J82" i="3"/>
  <c r="J83" i="3"/>
  <c r="J84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32" i="3"/>
  <c r="J133" i="3"/>
  <c r="J134" i="3"/>
  <c r="J135" i="3"/>
  <c r="J140" i="3"/>
  <c r="J142" i="3"/>
  <c r="J143" i="3"/>
  <c r="J144" i="3"/>
  <c r="J148" i="3"/>
  <c r="J149" i="3"/>
  <c r="J150" i="3"/>
  <c r="J151" i="3"/>
  <c r="J167" i="3"/>
  <c r="J168" i="3"/>
  <c r="J180" i="3"/>
  <c r="J181" i="3"/>
  <c r="J182" i="3"/>
  <c r="J183" i="3"/>
  <c r="J184" i="3"/>
  <c r="J193" i="3"/>
  <c r="J194" i="3"/>
  <c r="J195" i="3"/>
  <c r="J196" i="3"/>
  <c r="J197" i="3"/>
  <c r="J198" i="3"/>
  <c r="J199" i="3"/>
  <c r="J208" i="3"/>
  <c r="J209" i="3"/>
  <c r="J210" i="3"/>
  <c r="J211" i="3"/>
  <c r="J229" i="3"/>
  <c r="J230" i="3"/>
  <c r="J231" i="3"/>
  <c r="J242" i="3"/>
  <c r="J249" i="3"/>
  <c r="J250" i="3"/>
  <c r="J251" i="3"/>
  <c r="J253" i="3"/>
  <c r="J254" i="3"/>
  <c r="J263" i="3"/>
  <c r="J264" i="3"/>
  <c r="J265" i="3"/>
  <c r="J266" i="3"/>
  <c r="J267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6" i="3"/>
  <c r="J287" i="3"/>
  <c r="J288" i="3"/>
  <c r="J289" i="3"/>
  <c r="J290" i="3"/>
  <c r="J291" i="3"/>
  <c r="J292" i="3"/>
  <c r="J293" i="3"/>
  <c r="J294" i="3"/>
  <c r="J295" i="3"/>
  <c r="J313" i="3"/>
  <c r="J314" i="3"/>
  <c r="J315" i="3"/>
  <c r="J331" i="3"/>
  <c r="J332" i="3"/>
  <c r="J333" i="3"/>
  <c r="J334" i="3"/>
  <c r="J335" i="3"/>
  <c r="J346" i="3"/>
  <c r="J347" i="3"/>
  <c r="J348" i="3"/>
  <c r="J349" i="3"/>
  <c r="J350" i="3"/>
  <c r="J363" i="3"/>
  <c r="J364" i="3"/>
  <c r="J374" i="3"/>
  <c r="J375" i="3"/>
  <c r="J376" i="3"/>
  <c r="J377" i="3"/>
  <c r="J378" i="3"/>
  <c r="J379" i="3"/>
  <c r="J380" i="3"/>
  <c r="J381" i="3"/>
  <c r="J393" i="3"/>
  <c r="J394" i="3"/>
  <c r="J395" i="3"/>
  <c r="J396" i="3"/>
  <c r="J397" i="3"/>
  <c r="J410" i="3"/>
  <c r="J412" i="3"/>
  <c r="J413" i="3"/>
  <c r="J414" i="3"/>
  <c r="J415" i="3"/>
  <c r="J427" i="3"/>
  <c r="J428" i="3"/>
  <c r="J429" i="3"/>
  <c r="J430" i="3"/>
  <c r="J431" i="3"/>
  <c r="J432" i="3"/>
  <c r="J433" i="3"/>
  <c r="J417" i="3"/>
  <c r="J441" i="3"/>
  <c r="J443" i="3"/>
  <c r="J444" i="3"/>
  <c r="J445" i="3"/>
  <c r="J455" i="3"/>
  <c r="J456" i="3"/>
  <c r="J457" i="3"/>
  <c r="J458" i="3"/>
  <c r="J463" i="3"/>
  <c r="J470" i="3"/>
  <c r="J471" i="3"/>
  <c r="J472" i="3"/>
  <c r="J473" i="3"/>
  <c r="J474" i="3"/>
  <c r="J476" i="3"/>
  <c r="J477" i="3"/>
  <c r="J486" i="3"/>
  <c r="J487" i="3"/>
  <c r="J488" i="3"/>
  <c r="J489" i="3"/>
  <c r="J490" i="3"/>
  <c r="J491" i="3"/>
  <c r="J492" i="3"/>
  <c r="J503" i="3"/>
  <c r="J504" i="3"/>
  <c r="J505" i="3"/>
  <c r="J506" i="3"/>
  <c r="J507" i="3"/>
  <c r="J508" i="3"/>
  <c r="J511" i="3"/>
  <c r="J516" i="3"/>
  <c r="J517" i="3"/>
  <c r="J518" i="3"/>
  <c r="J519" i="3"/>
  <c r="J520" i="3"/>
  <c r="J521" i="3"/>
  <c r="J522" i="3"/>
  <c r="J523" i="3"/>
  <c r="J524" i="3"/>
  <c r="J525" i="3"/>
  <c r="J528" i="3"/>
  <c r="J529" i="3"/>
  <c r="J533" i="3"/>
  <c r="J534" i="3"/>
  <c r="J535" i="3"/>
  <c r="J536" i="3"/>
  <c r="J537" i="3"/>
  <c r="J538" i="3"/>
  <c r="J553" i="3"/>
  <c r="J554" i="3"/>
  <c r="J555" i="3"/>
  <c r="J556" i="3"/>
  <c r="J558" i="3"/>
  <c r="J565" i="3"/>
  <c r="J566" i="3"/>
  <c r="J567" i="3"/>
  <c r="J568" i="3"/>
  <c r="J569" i="3"/>
  <c r="J570" i="3"/>
  <c r="J571" i="3"/>
  <c r="J15" i="3"/>
  <c r="J16" i="1"/>
  <c r="J17" i="1"/>
  <c r="J18" i="1"/>
  <c r="J19" i="1"/>
  <c r="J32" i="1"/>
  <c r="J33" i="1"/>
  <c r="J34" i="1"/>
  <c r="J35" i="1"/>
  <c r="J36" i="1"/>
  <c r="J38" i="1"/>
  <c r="J43" i="1"/>
  <c r="J46" i="1"/>
  <c r="J47" i="1"/>
  <c r="J48" i="1"/>
  <c r="J49" i="1"/>
  <c r="J50" i="1"/>
  <c r="J51" i="1"/>
  <c r="J52" i="1"/>
  <c r="J53" i="1"/>
  <c r="J55" i="1"/>
  <c r="J56" i="1"/>
  <c r="J57" i="1"/>
  <c r="J58" i="1"/>
  <c r="J60" i="1"/>
  <c r="J65" i="1"/>
  <c r="J66" i="1"/>
  <c r="J67" i="1"/>
  <c r="J68" i="1"/>
  <c r="J69" i="1"/>
  <c r="J72" i="1"/>
  <c r="J73" i="1"/>
  <c r="J80" i="1"/>
  <c r="J81" i="1"/>
  <c r="J82" i="1"/>
  <c r="J83" i="1"/>
  <c r="J84" i="1"/>
  <c r="J85" i="1"/>
  <c r="J86" i="1"/>
  <c r="J87" i="1"/>
  <c r="J88" i="1"/>
  <c r="J90" i="1"/>
  <c r="J92" i="1"/>
  <c r="J97" i="1"/>
  <c r="J98" i="1"/>
  <c r="J99" i="1"/>
  <c r="J100" i="1"/>
  <c r="J101" i="1"/>
  <c r="J102" i="1"/>
  <c r="J103" i="1"/>
  <c r="J107" i="1"/>
  <c r="J114" i="1"/>
  <c r="J115" i="1"/>
  <c r="J116" i="1"/>
  <c r="J117" i="1"/>
  <c r="J118" i="1"/>
  <c r="J124" i="1"/>
  <c r="J125" i="1"/>
  <c r="J132" i="1"/>
  <c r="J133" i="1"/>
  <c r="J134" i="1"/>
  <c r="J139" i="1"/>
  <c r="J140" i="1"/>
  <c r="J148" i="1"/>
  <c r="J149" i="1"/>
  <c r="J150" i="1"/>
  <c r="J151" i="1"/>
  <c r="J152" i="1"/>
  <c r="J153" i="1"/>
  <c r="J154" i="1"/>
  <c r="J156" i="1"/>
  <c r="J157" i="1"/>
  <c r="J160" i="1"/>
  <c r="J162" i="1"/>
  <c r="J163" i="1"/>
  <c r="J165" i="1"/>
  <c r="J166" i="1"/>
  <c r="J167" i="1"/>
  <c r="J169" i="1"/>
  <c r="J171" i="1"/>
  <c r="J179" i="1"/>
  <c r="J180" i="1"/>
  <c r="J181" i="1"/>
  <c r="J182" i="1"/>
  <c r="J183" i="1"/>
  <c r="J184" i="1"/>
  <c r="J187" i="1"/>
  <c r="J196" i="1"/>
  <c r="J198" i="1"/>
  <c r="J199" i="1"/>
  <c r="J200" i="1"/>
  <c r="J211" i="1"/>
  <c r="J212" i="1"/>
  <c r="J213" i="1"/>
  <c r="J214" i="1"/>
  <c r="J215" i="1"/>
  <c r="J216" i="1"/>
  <c r="J217" i="1"/>
  <c r="J230" i="1"/>
  <c r="J231" i="1"/>
  <c r="J232" i="1"/>
  <c r="J233" i="1"/>
  <c r="J234" i="1"/>
  <c r="J245" i="1"/>
  <c r="J246" i="1"/>
  <c r="J247" i="1"/>
  <c r="J248" i="1"/>
  <c r="J249" i="1"/>
  <c r="J250" i="1"/>
  <c r="J252" i="1"/>
  <c r="J253" i="1"/>
  <c r="J236" i="1"/>
  <c r="J255" i="1"/>
  <c r="J262" i="1"/>
  <c r="J263" i="1"/>
  <c r="J264" i="1"/>
  <c r="J265" i="1"/>
  <c r="J266" i="1"/>
  <c r="J267" i="1"/>
  <c r="J269" i="1"/>
  <c r="J270" i="1"/>
  <c r="J271" i="1"/>
  <c r="J272" i="1"/>
  <c r="J274" i="1"/>
  <c r="J275" i="1"/>
  <c r="J277" i="1"/>
  <c r="J280" i="1"/>
  <c r="J281" i="1"/>
  <c r="J282" i="1"/>
  <c r="J283" i="1"/>
  <c r="J284" i="1"/>
  <c r="J285" i="1"/>
  <c r="J286" i="1"/>
  <c r="J287" i="1"/>
  <c r="J289" i="1"/>
  <c r="J295" i="1"/>
  <c r="J296" i="1"/>
  <c r="J297" i="1"/>
  <c r="J298" i="1"/>
  <c r="J299" i="1"/>
  <c r="J300" i="1"/>
  <c r="J301" i="1"/>
  <c r="J302" i="1"/>
  <c r="J305" i="1"/>
  <c r="J310" i="1"/>
  <c r="J311" i="1"/>
  <c r="J312" i="1"/>
  <c r="J313" i="1"/>
  <c r="J314" i="1"/>
  <c r="J315" i="1"/>
  <c r="J316" i="1"/>
  <c r="J317" i="1"/>
  <c r="J318" i="1"/>
  <c r="J329" i="1"/>
  <c r="J331" i="1"/>
  <c r="J332" i="1"/>
  <c r="J333" i="1"/>
  <c r="J335" i="1"/>
  <c r="J336" i="1"/>
  <c r="J345" i="1"/>
  <c r="J346" i="1"/>
  <c r="J347" i="1"/>
  <c r="J348" i="1"/>
  <c r="J349" i="1"/>
  <c r="J350" i="1"/>
  <c r="J351" i="1"/>
  <c r="J353" i="1"/>
  <c r="J354" i="1"/>
  <c r="J356" i="1"/>
  <c r="J362" i="1"/>
  <c r="J363" i="1"/>
  <c r="J364" i="1"/>
  <c r="J365" i="1"/>
  <c r="J366" i="1"/>
  <c r="J367" i="1"/>
  <c r="J368" i="1"/>
  <c r="J372" i="1"/>
  <c r="J373" i="1"/>
  <c r="J374" i="1"/>
  <c r="J377" i="1"/>
  <c r="J378" i="1"/>
  <c r="J379" i="1"/>
  <c r="J380" i="1"/>
  <c r="J381" i="1"/>
  <c r="J382" i="1"/>
  <c r="J383" i="1"/>
  <c r="J384" i="1"/>
  <c r="J385" i="1"/>
  <c r="J62" i="1"/>
  <c r="J395" i="1"/>
  <c r="J396" i="1"/>
  <c r="J397" i="1"/>
  <c r="J398" i="1"/>
  <c r="J399" i="1"/>
  <c r="J403" i="1"/>
  <c r="J411" i="1"/>
  <c r="J429" i="1"/>
  <c r="J430" i="1"/>
  <c r="J442" i="1"/>
  <c r="J443" i="1"/>
  <c r="J444" i="1"/>
  <c r="J445" i="1"/>
  <c r="J446" i="1"/>
  <c r="O415" i="1" s="1"/>
  <c r="J447" i="1"/>
  <c r="J448" i="1"/>
  <c r="J449" i="1"/>
  <c r="J450" i="1"/>
  <c r="O419" i="1" s="1"/>
  <c r="J451" i="1"/>
  <c r="O420" i="1" s="1"/>
  <c r="J452" i="1"/>
  <c r="J453" i="1"/>
  <c r="J454" i="1"/>
  <c r="J455" i="1"/>
  <c r="J458" i="1"/>
  <c r="J459" i="1"/>
  <c r="J460" i="1"/>
  <c r="J461" i="1"/>
  <c r="J472" i="1"/>
  <c r="J473" i="1"/>
  <c r="J474" i="1"/>
  <c r="J475" i="1"/>
  <c r="O421" i="1"/>
  <c r="J484" i="1"/>
  <c r="J485" i="1"/>
  <c r="J486" i="1"/>
  <c r="J487" i="1"/>
  <c r="J488" i="1"/>
  <c r="J489" i="1"/>
  <c r="J490" i="1"/>
  <c r="J492" i="1"/>
  <c r="J499" i="1"/>
  <c r="J500" i="1"/>
  <c r="J501" i="1"/>
  <c r="J502" i="1"/>
  <c r="J503" i="1"/>
  <c r="J505" i="1"/>
  <c r="J506" i="1"/>
  <c r="J508" i="1"/>
  <c r="J511" i="1"/>
  <c r="J512" i="1"/>
  <c r="J513" i="1"/>
  <c r="J516" i="1"/>
  <c r="J519" i="1"/>
  <c r="J520" i="1"/>
  <c r="J521" i="1"/>
  <c r="J522" i="1"/>
  <c r="J535" i="1"/>
  <c r="J536" i="1"/>
  <c r="J537" i="1"/>
  <c r="J538" i="1"/>
  <c r="J539" i="1"/>
  <c r="J547" i="1"/>
  <c r="J548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N427" i="1" l="1"/>
  <c r="O427" i="1"/>
  <c r="P417" i="1"/>
  <c r="O417" i="1"/>
  <c r="N417" i="1"/>
  <c r="O423" i="1"/>
  <c r="N423" i="1"/>
  <c r="O424" i="1"/>
  <c r="N424" i="1"/>
  <c r="N422" i="1"/>
  <c r="O422" i="1"/>
  <c r="P418" i="1"/>
  <c r="O418" i="1"/>
  <c r="N418" i="1"/>
  <c r="P576" i="1"/>
  <c r="B64" i="15" s="1"/>
  <c r="O416" i="1"/>
  <c r="J575" i="1"/>
  <c r="J576" i="1" s="1"/>
  <c r="J589" i="3"/>
  <c r="J584" i="1"/>
  <c r="M24" i="18" l="1"/>
  <c r="C584" i="1"/>
  <c r="E134" i="8"/>
  <c r="S82" i="8"/>
  <c r="B101" i="8"/>
  <c r="N24" i="18" l="1"/>
  <c r="E136" i="8"/>
  <c r="G21" i="8"/>
  <c r="G20" i="8"/>
  <c r="G6" i="8"/>
  <c r="G5" i="8"/>
  <c r="G13" i="8"/>
  <c r="G12" i="8"/>
  <c r="E122" i="15" l="1"/>
  <c r="B124" i="8"/>
  <c r="I127" i="8"/>
  <c r="H127" i="8"/>
  <c r="C33" i="8"/>
  <c r="C38" i="8"/>
  <c r="C37" i="8"/>
  <c r="C34" i="8"/>
  <c r="C32" i="8"/>
  <c r="S80" i="8"/>
  <c r="G37" i="8"/>
  <c r="E64" i="8" l="1"/>
  <c r="A21" i="8" l="1"/>
  <c r="P310" i="3" l="1"/>
  <c r="H55" i="8" l="1"/>
  <c r="N493" i="1" l="1"/>
  <c r="S79" i="8" l="1"/>
  <c r="N87" i="8" l="1"/>
  <c r="C5" i="8" l="1"/>
  <c r="F5" i="8" l="1"/>
  <c r="N74" i="8" l="1"/>
  <c r="E20" i="8" l="1"/>
  <c r="C20" i="8"/>
  <c r="A20" i="8"/>
  <c r="G34" i="8" l="1"/>
  <c r="C47" i="8"/>
  <c r="E21" i="8" l="1"/>
  <c r="F12" i="8"/>
  <c r="D5" i="8"/>
  <c r="J3" i="8" l="1"/>
  <c r="G14" i="8"/>
  <c r="B34" i="8" s="1"/>
  <c r="G22" i="8"/>
  <c r="G7" i="8"/>
  <c r="B32" i="8" s="1"/>
  <c r="B33" i="8" l="1"/>
  <c r="C140" i="8"/>
  <c r="D47" i="8"/>
  <c r="B47" i="8"/>
  <c r="E54" i="8"/>
  <c r="G30" i="8" l="1"/>
  <c r="G35" i="8" s="1"/>
  <c r="N75" i="3" l="1"/>
  <c r="N163" i="3" l="1"/>
  <c r="O163" i="3"/>
  <c r="P163" i="3"/>
  <c r="N164" i="3"/>
  <c r="O164" i="3"/>
  <c r="P164" i="3"/>
  <c r="N66" i="3" l="1"/>
  <c r="O66" i="3"/>
  <c r="P66" i="3"/>
  <c r="N67" i="3"/>
  <c r="O67" i="3"/>
  <c r="P67" i="3"/>
  <c r="N68" i="3"/>
  <c r="O68" i="3"/>
  <c r="P68" i="3"/>
  <c r="N69" i="3"/>
  <c r="O69" i="3"/>
  <c r="P69" i="3"/>
  <c r="N85" i="5" l="1"/>
  <c r="O85" i="5"/>
  <c r="P85" i="5"/>
  <c r="N86" i="5"/>
  <c r="O86" i="5"/>
  <c r="P86" i="5"/>
  <c r="N87" i="5"/>
  <c r="O87" i="5"/>
  <c r="P87" i="5"/>
  <c r="P70" i="3" l="1"/>
  <c r="P71" i="3"/>
  <c r="N70" i="3"/>
  <c r="O70" i="3"/>
  <c r="N71" i="3"/>
  <c r="O71" i="3"/>
  <c r="N72" i="3"/>
  <c r="O72" i="3"/>
  <c r="N73" i="3"/>
  <c r="O73" i="3"/>
  <c r="N74" i="3"/>
  <c r="O74" i="3"/>
  <c r="O75" i="3"/>
  <c r="N165" i="3" l="1"/>
  <c r="O165" i="3"/>
  <c r="P165" i="3"/>
  <c r="N166" i="3"/>
  <c r="O166" i="3"/>
  <c r="P166" i="3"/>
  <c r="J20" i="8" l="1"/>
  <c r="N180" i="3"/>
  <c r="O180" i="3"/>
  <c r="N181" i="3"/>
  <c r="O181" i="3"/>
  <c r="N182" i="3"/>
  <c r="O182" i="3"/>
  <c r="M179" i="5" l="1"/>
  <c r="J15" i="18" s="1"/>
  <c r="J15" i="15" l="1"/>
  <c r="K34" i="15"/>
  <c r="L43" i="15" s="1"/>
  <c r="K30" i="8"/>
  <c r="J12" i="8"/>
  <c r="P72" i="3"/>
  <c r="P73" i="3"/>
  <c r="P74" i="3"/>
  <c r="P75" i="3"/>
  <c r="O76" i="3"/>
  <c r="P76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82" i="3"/>
  <c r="O82" i="3"/>
  <c r="P82" i="3"/>
  <c r="N83" i="3"/>
  <c r="O83" i="3"/>
  <c r="P83" i="3"/>
  <c r="N84" i="3"/>
  <c r="O84" i="3"/>
  <c r="P84" i="3"/>
  <c r="P247" i="3" l="1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345" i="1" l="1"/>
  <c r="F591" i="3" l="1"/>
  <c r="I3" i="18" l="1"/>
  <c r="M5" i="18"/>
  <c r="D31" i="18" s="1"/>
  <c r="C593" i="3"/>
  <c r="I3" i="15"/>
  <c r="M5" i="15"/>
  <c r="I3" i="8"/>
  <c r="M5" i="8" s="1"/>
  <c r="N6" i="5"/>
  <c r="O6" i="5"/>
  <c r="P6" i="5"/>
  <c r="N7" i="5"/>
  <c r="O7" i="5"/>
  <c r="P7" i="5"/>
  <c r="N8" i="5"/>
  <c r="O8" i="5"/>
  <c r="P8" i="5"/>
  <c r="N9" i="5"/>
  <c r="P9" i="5"/>
  <c r="N10" i="5"/>
  <c r="O10" i="5"/>
  <c r="P10" i="5"/>
  <c r="N11" i="5"/>
  <c r="O11" i="5"/>
  <c r="P11" i="5"/>
  <c r="N12" i="5"/>
  <c r="O12" i="5"/>
  <c r="P12" i="5"/>
  <c r="N13" i="5"/>
  <c r="O13" i="5"/>
  <c r="P13" i="5"/>
  <c r="N14" i="5"/>
  <c r="O14" i="5"/>
  <c r="P14" i="5"/>
  <c r="N15" i="5"/>
  <c r="O15" i="5"/>
  <c r="P15" i="5"/>
  <c r="N16" i="5"/>
  <c r="O16" i="5"/>
  <c r="P16" i="5"/>
  <c r="N17" i="5"/>
  <c r="O17" i="5"/>
  <c r="P17" i="5"/>
  <c r="N18" i="5"/>
  <c r="O18" i="5"/>
  <c r="P18" i="5"/>
  <c r="N19" i="5"/>
  <c r="O19" i="5"/>
  <c r="P19" i="5"/>
  <c r="N20" i="5"/>
  <c r="O20" i="5"/>
  <c r="P20" i="5"/>
  <c r="O21" i="5"/>
  <c r="P21" i="5"/>
  <c r="O22" i="5"/>
  <c r="P22" i="5"/>
  <c r="O23" i="5"/>
  <c r="P23" i="5"/>
  <c r="O24" i="5"/>
  <c r="P24" i="5"/>
  <c r="O25" i="5"/>
  <c r="P25" i="5"/>
  <c r="N26" i="5"/>
  <c r="O26" i="5"/>
  <c r="P26" i="5"/>
  <c r="N27" i="5"/>
  <c r="O27" i="5"/>
  <c r="P27" i="5"/>
  <c r="N28" i="5"/>
  <c r="O28" i="5"/>
  <c r="P28" i="5"/>
  <c r="N29" i="5"/>
  <c r="O29" i="5"/>
  <c r="P29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N35" i="5"/>
  <c r="O35" i="5"/>
  <c r="P35" i="5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46" i="5"/>
  <c r="O46" i="5"/>
  <c r="P46" i="5"/>
  <c r="N47" i="5"/>
  <c r="O47" i="5"/>
  <c r="P47" i="5"/>
  <c r="N48" i="5"/>
  <c r="O48" i="5"/>
  <c r="P48" i="5"/>
  <c r="N49" i="5"/>
  <c r="O49" i="5"/>
  <c r="P49" i="5"/>
  <c r="N50" i="5"/>
  <c r="O50" i="5"/>
  <c r="P50" i="5"/>
  <c r="N51" i="5"/>
  <c r="O51" i="5"/>
  <c r="P51" i="5"/>
  <c r="N52" i="5"/>
  <c r="O52" i="5"/>
  <c r="P52" i="5"/>
  <c r="N53" i="5"/>
  <c r="O53" i="5"/>
  <c r="P53" i="5"/>
  <c r="N54" i="5"/>
  <c r="O54" i="5"/>
  <c r="P54" i="5"/>
  <c r="N55" i="5"/>
  <c r="O55" i="5"/>
  <c r="P55" i="5"/>
  <c r="N56" i="5"/>
  <c r="O56" i="5"/>
  <c r="P56" i="5"/>
  <c r="N57" i="5"/>
  <c r="O57" i="5"/>
  <c r="P57" i="5"/>
  <c r="N58" i="5"/>
  <c r="O58" i="5"/>
  <c r="P58" i="5"/>
  <c r="N59" i="5"/>
  <c r="O59" i="5"/>
  <c r="P59" i="5"/>
  <c r="N60" i="5"/>
  <c r="O60" i="5"/>
  <c r="P60" i="5"/>
  <c r="N61" i="5"/>
  <c r="O61" i="5"/>
  <c r="P61" i="5"/>
  <c r="N62" i="5"/>
  <c r="O62" i="5"/>
  <c r="P62" i="5"/>
  <c r="N63" i="5"/>
  <c r="O63" i="5"/>
  <c r="P63" i="5"/>
  <c r="N64" i="5"/>
  <c r="O64" i="5"/>
  <c r="P64" i="5"/>
  <c r="N65" i="5"/>
  <c r="O65" i="5"/>
  <c r="P65" i="5"/>
  <c r="N66" i="5"/>
  <c r="O66" i="5"/>
  <c r="P66" i="5"/>
  <c r="N67" i="5"/>
  <c r="O67" i="5"/>
  <c r="P67" i="5"/>
  <c r="N68" i="5"/>
  <c r="O68" i="5"/>
  <c r="P68" i="5"/>
  <c r="N69" i="5"/>
  <c r="O69" i="5"/>
  <c r="P69" i="5"/>
  <c r="N70" i="5"/>
  <c r="O70" i="5"/>
  <c r="P70" i="5"/>
  <c r="N71" i="5"/>
  <c r="O71" i="5"/>
  <c r="P71" i="5"/>
  <c r="N72" i="5"/>
  <c r="O72" i="5"/>
  <c r="P72" i="5"/>
  <c r="N73" i="5"/>
  <c r="O73" i="5"/>
  <c r="P73" i="5"/>
  <c r="N74" i="5"/>
  <c r="O74" i="5"/>
  <c r="P74" i="5"/>
  <c r="N75" i="5"/>
  <c r="O75" i="5"/>
  <c r="P75" i="5"/>
  <c r="N76" i="5"/>
  <c r="O76" i="5"/>
  <c r="P76" i="5"/>
  <c r="N77" i="5"/>
  <c r="O77" i="5"/>
  <c r="P77" i="5"/>
  <c r="N78" i="5"/>
  <c r="O78" i="5"/>
  <c r="P78" i="5"/>
  <c r="N79" i="5"/>
  <c r="O79" i="5"/>
  <c r="P79" i="5"/>
  <c r="N80" i="5"/>
  <c r="O80" i="5"/>
  <c r="P80" i="5"/>
  <c r="N81" i="5"/>
  <c r="O81" i="5"/>
  <c r="P81" i="5"/>
  <c r="N82" i="5"/>
  <c r="O82" i="5"/>
  <c r="P82" i="5"/>
  <c r="N83" i="5"/>
  <c r="O83" i="5"/>
  <c r="P83" i="5"/>
  <c r="N84" i="5"/>
  <c r="O84" i="5"/>
  <c r="P84" i="5"/>
  <c r="N88" i="5"/>
  <c r="O88" i="5"/>
  <c r="P88" i="5"/>
  <c r="N89" i="5"/>
  <c r="O89" i="5"/>
  <c r="P89" i="5"/>
  <c r="N90" i="5"/>
  <c r="O90" i="5"/>
  <c r="P90" i="5"/>
  <c r="N91" i="5"/>
  <c r="O91" i="5"/>
  <c r="P91" i="5"/>
  <c r="N92" i="5"/>
  <c r="O92" i="5"/>
  <c r="P92" i="5"/>
  <c r="N93" i="5"/>
  <c r="O93" i="5"/>
  <c r="P93" i="5"/>
  <c r="N94" i="5"/>
  <c r="O94" i="5"/>
  <c r="P94" i="5"/>
  <c r="N95" i="5"/>
  <c r="O95" i="5"/>
  <c r="P95" i="5"/>
  <c r="N96" i="5"/>
  <c r="O96" i="5"/>
  <c r="P96" i="5"/>
  <c r="N97" i="5"/>
  <c r="O97" i="5"/>
  <c r="P97" i="5"/>
  <c r="N98" i="5"/>
  <c r="O98" i="5"/>
  <c r="P98" i="5"/>
  <c r="N99" i="5"/>
  <c r="O99" i="5"/>
  <c r="P99" i="5"/>
  <c r="N100" i="5"/>
  <c r="O100" i="5"/>
  <c r="P100" i="5"/>
  <c r="N101" i="5"/>
  <c r="O101" i="5"/>
  <c r="P101" i="5"/>
  <c r="N102" i="5"/>
  <c r="O102" i="5"/>
  <c r="P102" i="5"/>
  <c r="N103" i="5"/>
  <c r="O103" i="5"/>
  <c r="P103" i="5"/>
  <c r="N104" i="5"/>
  <c r="O104" i="5"/>
  <c r="P104" i="5"/>
  <c r="N105" i="5"/>
  <c r="O105" i="5"/>
  <c r="P105" i="5"/>
  <c r="N106" i="5"/>
  <c r="O106" i="5"/>
  <c r="P106" i="5"/>
  <c r="N107" i="5"/>
  <c r="O107" i="5"/>
  <c r="P107" i="5"/>
  <c r="N108" i="5"/>
  <c r="O108" i="5"/>
  <c r="P108" i="5"/>
  <c r="N109" i="5"/>
  <c r="O109" i="5"/>
  <c r="P109" i="5"/>
  <c r="N110" i="5"/>
  <c r="O110" i="5"/>
  <c r="P110" i="5"/>
  <c r="N111" i="5"/>
  <c r="O111" i="5"/>
  <c r="P111" i="5"/>
  <c r="N112" i="5"/>
  <c r="O112" i="5"/>
  <c r="P112" i="5"/>
  <c r="N113" i="5"/>
  <c r="O113" i="5"/>
  <c r="P113" i="5"/>
  <c r="N114" i="5"/>
  <c r="O114" i="5"/>
  <c r="P114" i="5"/>
  <c r="N115" i="5"/>
  <c r="O115" i="5"/>
  <c r="P115" i="5"/>
  <c r="N116" i="5"/>
  <c r="O116" i="5"/>
  <c r="P116" i="5"/>
  <c r="N117" i="5"/>
  <c r="O117" i="5"/>
  <c r="P117" i="5"/>
  <c r="N118" i="5"/>
  <c r="O118" i="5"/>
  <c r="P118" i="5"/>
  <c r="N119" i="5"/>
  <c r="O119" i="5"/>
  <c r="P119" i="5"/>
  <c r="N120" i="5"/>
  <c r="O120" i="5"/>
  <c r="P120" i="5"/>
  <c r="N121" i="5"/>
  <c r="O121" i="5"/>
  <c r="P121" i="5"/>
  <c r="N122" i="5"/>
  <c r="O122" i="5"/>
  <c r="P122" i="5"/>
  <c r="N123" i="5"/>
  <c r="O123" i="5"/>
  <c r="P123" i="5"/>
  <c r="N124" i="5"/>
  <c r="O124" i="5"/>
  <c r="P124" i="5"/>
  <c r="N125" i="5"/>
  <c r="O125" i="5"/>
  <c r="P125" i="5"/>
  <c r="N126" i="5"/>
  <c r="O126" i="5"/>
  <c r="P126" i="5"/>
  <c r="N127" i="5"/>
  <c r="O127" i="5"/>
  <c r="P127" i="5"/>
  <c r="N128" i="5"/>
  <c r="O128" i="5"/>
  <c r="P128" i="5"/>
  <c r="N129" i="5"/>
  <c r="O129" i="5"/>
  <c r="P129" i="5"/>
  <c r="N130" i="5"/>
  <c r="O130" i="5"/>
  <c r="P130" i="5"/>
  <c r="N131" i="5"/>
  <c r="O131" i="5"/>
  <c r="P131" i="5"/>
  <c r="N132" i="5"/>
  <c r="O132" i="5"/>
  <c r="P132" i="5"/>
  <c r="N133" i="5"/>
  <c r="O133" i="5"/>
  <c r="P133" i="5"/>
  <c r="N134" i="5"/>
  <c r="O134" i="5"/>
  <c r="P134" i="5"/>
  <c r="N135" i="5"/>
  <c r="O135" i="5"/>
  <c r="P135" i="5"/>
  <c r="N136" i="5"/>
  <c r="O136" i="5"/>
  <c r="P136" i="5"/>
  <c r="N137" i="5"/>
  <c r="O137" i="5"/>
  <c r="P137" i="5"/>
  <c r="N138" i="5"/>
  <c r="O138" i="5"/>
  <c r="P138" i="5"/>
  <c r="O139" i="5"/>
  <c r="P139" i="5"/>
  <c r="N140" i="5"/>
  <c r="O140" i="5"/>
  <c r="P140" i="5"/>
  <c r="N141" i="5"/>
  <c r="O141" i="5"/>
  <c r="P141" i="5"/>
  <c r="N142" i="5"/>
  <c r="O142" i="5"/>
  <c r="P142" i="5"/>
  <c r="N143" i="5"/>
  <c r="O143" i="5"/>
  <c r="P143" i="5"/>
  <c r="N144" i="5"/>
  <c r="O144" i="5"/>
  <c r="P144" i="5"/>
  <c r="N145" i="5"/>
  <c r="O145" i="5"/>
  <c r="P145" i="5"/>
  <c r="N146" i="5"/>
  <c r="O146" i="5"/>
  <c r="P146" i="5"/>
  <c r="N147" i="5"/>
  <c r="O147" i="5"/>
  <c r="P147" i="5"/>
  <c r="N148" i="5"/>
  <c r="O148" i="5"/>
  <c r="P148" i="5"/>
  <c r="N149" i="5"/>
  <c r="O149" i="5"/>
  <c r="P149" i="5"/>
  <c r="N150" i="5"/>
  <c r="O150" i="5"/>
  <c r="P150" i="5"/>
  <c r="N151" i="5"/>
  <c r="O151" i="5"/>
  <c r="P151" i="5"/>
  <c r="N152" i="5"/>
  <c r="O152" i="5"/>
  <c r="P152" i="5"/>
  <c r="N153" i="5"/>
  <c r="O153" i="5"/>
  <c r="P153" i="5"/>
  <c r="N154" i="5"/>
  <c r="O154" i="5"/>
  <c r="P154" i="5"/>
  <c r="N155" i="5"/>
  <c r="O155" i="5"/>
  <c r="P155" i="5"/>
  <c r="N156" i="5"/>
  <c r="O156" i="5"/>
  <c r="P156" i="5"/>
  <c r="N157" i="5"/>
  <c r="O157" i="5"/>
  <c r="P157" i="5"/>
  <c r="N158" i="5"/>
  <c r="O158" i="5"/>
  <c r="P158" i="5"/>
  <c r="N159" i="5"/>
  <c r="O159" i="5"/>
  <c r="P159" i="5"/>
  <c r="N160" i="5"/>
  <c r="O160" i="5"/>
  <c r="P160" i="5"/>
  <c r="D43" i="18" l="1"/>
  <c r="D54" i="18" s="1"/>
  <c r="N5" i="18"/>
  <c r="B53" i="15"/>
  <c r="N5" i="15"/>
  <c r="B50" i="8"/>
  <c r="N5" i="8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7" i="3"/>
  <c r="P58" i="3"/>
  <c r="P59" i="3"/>
  <c r="P60" i="3"/>
  <c r="P61" i="3"/>
  <c r="P62" i="3"/>
  <c r="P63" i="3"/>
  <c r="P6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7" i="3"/>
  <c r="O58" i="3"/>
  <c r="O59" i="3"/>
  <c r="O60" i="3"/>
  <c r="O61" i="3"/>
  <c r="O62" i="3"/>
  <c r="O63" i="3"/>
  <c r="O6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7" i="3"/>
  <c r="N58" i="3"/>
  <c r="N59" i="3"/>
  <c r="N60" i="3"/>
  <c r="N61" i="3"/>
  <c r="N62" i="3"/>
  <c r="N63" i="3"/>
  <c r="N6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4" i="3"/>
  <c r="N155" i="3"/>
  <c r="N156" i="3"/>
  <c r="N157" i="3"/>
  <c r="N158" i="3"/>
  <c r="N159" i="3"/>
  <c r="N160" i="3"/>
  <c r="N161" i="3"/>
  <c r="N162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4" i="3"/>
  <c r="O4" i="3"/>
  <c r="P5" i="5"/>
  <c r="O5" i="5"/>
  <c r="N5" i="5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6" i="1"/>
  <c r="N337" i="1"/>
  <c r="N338" i="1"/>
  <c r="N339" i="1"/>
  <c r="N340" i="1"/>
  <c r="N341" i="1"/>
  <c r="N342" i="1"/>
  <c r="N343" i="1"/>
  <c r="N344" i="1"/>
  <c r="N346" i="1"/>
  <c r="N347" i="1"/>
  <c r="N348" i="1"/>
  <c r="N349" i="1"/>
  <c r="N350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91" i="1"/>
  <c r="N492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P20" i="1"/>
  <c r="O20" i="1"/>
  <c r="N20" i="1"/>
  <c r="F579" i="1" l="1"/>
  <c r="C583" i="1" l="1"/>
  <c r="I24" i="18"/>
  <c r="I24" i="15"/>
  <c r="M24" i="15"/>
  <c r="I20" i="8"/>
  <c r="M20" i="8" s="1"/>
  <c r="N24" i="15" l="1"/>
  <c r="B54" i="15"/>
  <c r="B51" i="8"/>
  <c r="N20" i="8"/>
  <c r="G31" i="8" l="1"/>
  <c r="G36" i="8"/>
  <c r="G38" i="8" s="1"/>
  <c r="H57" i="8" s="1"/>
  <c r="F183" i="5"/>
  <c r="I15" i="18" l="1"/>
  <c r="G119" i="15"/>
  <c r="G129" i="15" s="1"/>
  <c r="G140" i="15" s="1"/>
  <c r="I15" i="15"/>
  <c r="M15" i="15"/>
  <c r="I12" i="8"/>
  <c r="M12" i="8" s="1"/>
  <c r="B55" i="15" l="1"/>
  <c r="N15" i="15"/>
  <c r="B52" i="8"/>
  <c r="N12" i="8"/>
  <c r="K60" i="8" s="1"/>
  <c r="K61" i="8" s="1"/>
  <c r="G36" i="15" l="1"/>
  <c r="K66" i="15"/>
  <c r="K67" i="15" s="1"/>
  <c r="K69" i="15"/>
  <c r="K70" i="15" s="1"/>
  <c r="B49" i="15"/>
  <c r="B51" i="15" s="1"/>
  <c r="B64" i="8"/>
  <c r="B66" i="8" s="1"/>
  <c r="C66" i="8" s="1"/>
  <c r="G32" i="8"/>
  <c r="C136" i="8" l="1"/>
</calcChain>
</file>

<file path=xl/sharedStrings.xml><?xml version="1.0" encoding="utf-8"?>
<sst xmlns="http://schemas.openxmlformats.org/spreadsheetml/2006/main" count="2604" uniqueCount="1152">
  <si>
    <t>PONIEDZIAŁEK 18.30 - 19.15</t>
  </si>
  <si>
    <t>PONIEDZIAŁEK 19.15 - 20.00</t>
  </si>
  <si>
    <t>PONIEDZIAŁEK 20.00 - 20.45</t>
  </si>
  <si>
    <t>ŚRODA 17.00 - 17.30</t>
  </si>
  <si>
    <t>ŚRODA 17.30 - 18.15</t>
  </si>
  <si>
    <t>PIĄTEK  17.45 - 18.30</t>
  </si>
  <si>
    <t>PIĄTEK  18.30 - 19.15</t>
  </si>
  <si>
    <t>PIĄTEK  19.15 - 20.00</t>
  </si>
  <si>
    <t>PIĄTEK  20.00 - 20.45</t>
  </si>
  <si>
    <t>SOBOTA  9.00 - 9.45</t>
  </si>
  <si>
    <t>SOBOTA  9.45 - 10.30</t>
  </si>
  <si>
    <t>SOBOTA  10.30 - 11.15</t>
  </si>
  <si>
    <t>SOBOTA  9.00 - 9.30</t>
  </si>
  <si>
    <t>SOBOTA  9.30 - 10.00</t>
  </si>
  <si>
    <t>SOBOTA  10.00 - 10.30</t>
  </si>
  <si>
    <t>SOBOTA  10.30 - 11.00</t>
  </si>
  <si>
    <t>SOBOTA  11.00 - 11.30</t>
  </si>
  <si>
    <t>SOBOTA  11.30 - 12.15</t>
  </si>
  <si>
    <t>SOBOTA  12.15 - 13.00</t>
  </si>
  <si>
    <t>SOBOTA  12.30 - 13.00</t>
  </si>
  <si>
    <t>SOBOTA 9.00 - 9.30</t>
  </si>
  <si>
    <t>SOBOTA 9.30 - 10.00</t>
  </si>
  <si>
    <t>SOBOTA 10.00 - 10.30</t>
  </si>
  <si>
    <t>SOBOTA 10.30 - 11.00</t>
  </si>
  <si>
    <t>SOBOTA 11.00 - 11.30</t>
  </si>
  <si>
    <t>CZWARTEK 18.30 - 19.00</t>
  </si>
  <si>
    <t>CZWARTEK 17.30 - 18.15</t>
  </si>
  <si>
    <t>CZWARTEK 18.15 - 19.00</t>
  </si>
  <si>
    <t>CZWARTEK 17.30 - 18.00</t>
  </si>
  <si>
    <t>CZWARTEK 18.00 - 18.30</t>
  </si>
  <si>
    <t>PIĄTEK 18.15 - 19.00</t>
  </si>
  <si>
    <t>SOBOTA  8.15 - 9.00</t>
  </si>
  <si>
    <t>ŚRODA 19.45 - 20.30</t>
  </si>
  <si>
    <t>JUŻ PŁYWAM / DOSKONALENIE</t>
  </si>
  <si>
    <t xml:space="preserve">ŚRODA 17.30 - 18.00 </t>
  </si>
  <si>
    <t xml:space="preserve">ŚRODA 18.30 - 19.00 </t>
  </si>
  <si>
    <t>MB</t>
  </si>
  <si>
    <t>DB</t>
  </si>
  <si>
    <t>ŚRODA 19.00 - 19.30</t>
  </si>
  <si>
    <t>ŚRODA 19.30 - 20.00</t>
  </si>
  <si>
    <t>SOBOTA 8.30 - 9.00</t>
  </si>
  <si>
    <t>WUM</t>
  </si>
  <si>
    <t>PONIEDZIAŁEK</t>
  </si>
  <si>
    <t>WTOREK</t>
  </si>
  <si>
    <t>ŚRODA</t>
  </si>
  <si>
    <t>CZWARTEK</t>
  </si>
  <si>
    <t>PIĄTEK</t>
  </si>
  <si>
    <t>SOBOTA</t>
  </si>
  <si>
    <t>SEMESTRALNIE</t>
  </si>
  <si>
    <t>TORY</t>
  </si>
  <si>
    <t>PRAC</t>
  </si>
  <si>
    <t>RAZEM</t>
  </si>
  <si>
    <t>MOKOTÓW</t>
  </si>
  <si>
    <t>NIEPORĘT</t>
  </si>
  <si>
    <t>RAZEM WYDATKI</t>
  </si>
  <si>
    <t>RAZEM WPŁYWY</t>
  </si>
  <si>
    <t>PRZYCHÓD</t>
  </si>
  <si>
    <t>DOCHÓD</t>
  </si>
  <si>
    <t>KREDYTY</t>
  </si>
  <si>
    <t>PODATKI</t>
  </si>
  <si>
    <t>WYDATKI</t>
  </si>
  <si>
    <t>razem</t>
  </si>
  <si>
    <t>kredyty</t>
  </si>
  <si>
    <t>WINNI</t>
  </si>
  <si>
    <t>WSZYSCY</t>
  </si>
  <si>
    <t>100 ZŁ</t>
  </si>
  <si>
    <t xml:space="preserve">WUM </t>
  </si>
  <si>
    <t>ZUSY</t>
  </si>
  <si>
    <t xml:space="preserve">W PLECY </t>
  </si>
  <si>
    <t>LEKCJE</t>
  </si>
  <si>
    <t>ŚRODA 17.30 - 18.00</t>
  </si>
  <si>
    <t>ŚRODA 18.00 - 18.30</t>
  </si>
  <si>
    <t>ŚRODA 18.30 - 19.00</t>
  </si>
  <si>
    <t>OBOZY</t>
  </si>
  <si>
    <t>PONIEDZIAŁEK 18.00 - 18.30 MB</t>
  </si>
  <si>
    <t>SOBOTA 11.30 - 12.00</t>
  </si>
  <si>
    <t>SOBOTA 11.00 - 11.45</t>
  </si>
  <si>
    <t>SOBOTA 11.45 - 12.30</t>
  </si>
  <si>
    <t>PIĄTEK 17.30 - 18.00 MB</t>
  </si>
  <si>
    <t>PIĄTEK 18.00 - 18.30 MB</t>
  </si>
  <si>
    <t>PIĄTEK 18.30 - 19.00 MB</t>
  </si>
  <si>
    <t xml:space="preserve">ŚRODA 17.00 - 18.00 </t>
  </si>
  <si>
    <t>500+</t>
  </si>
  <si>
    <t xml:space="preserve"> </t>
  </si>
  <si>
    <t>Do zapłacenia klienci :</t>
  </si>
  <si>
    <t>mamy</t>
  </si>
  <si>
    <t>WPŁYNĘŁO</t>
  </si>
  <si>
    <t>ZAPŁACIŁEM</t>
  </si>
  <si>
    <t>MAM DO ZAPŁACENIA</t>
  </si>
  <si>
    <t>pracownicy zapłaciłem</t>
  </si>
  <si>
    <t>tory zapłaciłem</t>
  </si>
  <si>
    <t>mbMZ</t>
  </si>
  <si>
    <t>mbG</t>
  </si>
  <si>
    <t>Marysia</t>
  </si>
  <si>
    <t>Dominik</t>
  </si>
  <si>
    <t>Michał</t>
  </si>
  <si>
    <t>Marek</t>
  </si>
  <si>
    <t>Adam</t>
  </si>
  <si>
    <t>Kacper</t>
  </si>
  <si>
    <t>Kasia</t>
  </si>
  <si>
    <t>Daniel</t>
  </si>
  <si>
    <t>ing</t>
  </si>
  <si>
    <t>DO ZAPŁACENIA</t>
  </si>
  <si>
    <t>Adrian</t>
  </si>
  <si>
    <t xml:space="preserve">leasing </t>
  </si>
  <si>
    <t>mieszkanie</t>
  </si>
  <si>
    <t>mbank Gosia</t>
  </si>
  <si>
    <t>mbank Marcin</t>
  </si>
  <si>
    <t>Gosia Wypłata</t>
  </si>
  <si>
    <t>Karolina</t>
  </si>
  <si>
    <t>Patryk</t>
  </si>
  <si>
    <t>WUM + PRAC</t>
  </si>
  <si>
    <t>NIEPORĘT + PRAC</t>
  </si>
  <si>
    <t>MOKOTÓW + PRAC</t>
  </si>
  <si>
    <t xml:space="preserve">NIEPORĘT </t>
  </si>
  <si>
    <t xml:space="preserve">MOKOTÓW </t>
  </si>
  <si>
    <t>SOBOTA  8.30 - 9.00</t>
  </si>
  <si>
    <t>ŚRODA 19.00 - 19.45 DB 45 MINUT</t>
  </si>
  <si>
    <t>PRZYCHODY</t>
  </si>
  <si>
    <t>tory + pracownicy</t>
  </si>
  <si>
    <t>RAZEM PRZYCHODY</t>
  </si>
  <si>
    <t>PONIEDZIAŁEK 17.00 - 17.30 MB</t>
  </si>
  <si>
    <t>PONIEDZIAŁEK 17.30 - 18.00 MB</t>
  </si>
  <si>
    <t>PONIEDZIAŁEK 18.00 - 18.30 DB</t>
  </si>
  <si>
    <t>PONIEDZIAŁEK 18.30 - 19.00 DB</t>
  </si>
  <si>
    <t>PONIEDZIAŁEK 18.00 - 18.45 DB</t>
  </si>
  <si>
    <t>PONIEDZIAŁEK 18.45 - 19.30 DB</t>
  </si>
  <si>
    <t>auto</t>
  </si>
  <si>
    <t>Pozostałe dochody</t>
  </si>
  <si>
    <t>RAZEM DO WPŁATY</t>
  </si>
  <si>
    <t>Maciek Nowy</t>
  </si>
  <si>
    <t>Maciek Andr</t>
  </si>
  <si>
    <t>bnpG</t>
  </si>
  <si>
    <t>got</t>
  </si>
  <si>
    <t>na mieś</t>
  </si>
  <si>
    <t>Przedszkole</t>
  </si>
  <si>
    <t>PIĄTEK 19.00 - 19.30 MB</t>
  </si>
  <si>
    <t>ZA MARZEC ZAPŁACIŁEM</t>
  </si>
  <si>
    <t>Na opieke</t>
  </si>
  <si>
    <t>mb s.c.</t>
  </si>
  <si>
    <t>ZUS</t>
  </si>
  <si>
    <t>mbankMORE</t>
  </si>
  <si>
    <t>mbank kredytówka</t>
  </si>
  <si>
    <t>credit kredytówka</t>
  </si>
  <si>
    <t>razem wszystko</t>
  </si>
  <si>
    <t>nadwyżka</t>
  </si>
  <si>
    <t>ZUS OPIEKA</t>
  </si>
  <si>
    <t>dochód II sem</t>
  </si>
  <si>
    <t>DOFINANSOWANIE</t>
  </si>
  <si>
    <t>zwrot prowizji CA</t>
  </si>
  <si>
    <t>Władek</t>
  </si>
  <si>
    <t>Angelika</t>
  </si>
  <si>
    <t>ZA Październik ZAPŁACIŁEM</t>
  </si>
  <si>
    <t>Zuza</t>
  </si>
  <si>
    <t>Ewelina</t>
  </si>
  <si>
    <t>ZA Listopad ZAPŁACIŁEM</t>
  </si>
  <si>
    <t>Dawid</t>
  </si>
  <si>
    <t>pit zwrot</t>
  </si>
  <si>
    <t>MBANK MORE M.Z</t>
  </si>
  <si>
    <t>MBANK MORE GOSIA</t>
  </si>
  <si>
    <t>MBANK MORE S.C.</t>
  </si>
  <si>
    <t>MB Marcin Priv</t>
  </si>
  <si>
    <t>gotówka</t>
  </si>
  <si>
    <t>kredytówka Mbank</t>
  </si>
  <si>
    <t>kredytówka C&amp;A</t>
  </si>
  <si>
    <t>pozostałe przychody</t>
  </si>
  <si>
    <t>pko zwrot</t>
  </si>
  <si>
    <t>grudzień</t>
  </si>
  <si>
    <t>leasing</t>
  </si>
  <si>
    <t>do zapł</t>
  </si>
  <si>
    <t>zapł</t>
  </si>
  <si>
    <t>santander</t>
  </si>
  <si>
    <t>kredytówka</t>
  </si>
  <si>
    <t>debety</t>
  </si>
  <si>
    <t>Gosia Mbank</t>
  </si>
  <si>
    <t>bnp kredyt</t>
  </si>
  <si>
    <t>czynsz</t>
  </si>
  <si>
    <t>lewiński</t>
  </si>
  <si>
    <t>Przychody</t>
  </si>
  <si>
    <t>Merc</t>
  </si>
  <si>
    <t>Dofinansowania</t>
  </si>
  <si>
    <t>postojowe</t>
  </si>
  <si>
    <t>zwolnienie</t>
  </si>
  <si>
    <t>Gosia wypłata</t>
  </si>
  <si>
    <t>Baniek</t>
  </si>
  <si>
    <t>Mamy</t>
  </si>
  <si>
    <t>bnp</t>
  </si>
  <si>
    <t>Mbank G</t>
  </si>
  <si>
    <t>Mbank M</t>
  </si>
  <si>
    <t>Got</t>
  </si>
  <si>
    <t>Kredytówki</t>
  </si>
  <si>
    <t>Razem</t>
  </si>
  <si>
    <t>Do zapłacenia</t>
  </si>
  <si>
    <t>tygodniowo</t>
  </si>
  <si>
    <t>KOŃCÓWKA SEMESTRU 2020/21 PO LOCKDOWNIE</t>
  </si>
  <si>
    <t>tory + PRACOWNICY</t>
  </si>
  <si>
    <t>LUTY 2021 wydatki</t>
  </si>
  <si>
    <t xml:space="preserve">SEMESTR WIOSNA 2021 </t>
  </si>
  <si>
    <t>tory</t>
  </si>
  <si>
    <t>pracownicy</t>
  </si>
  <si>
    <t>bnp Gosia</t>
  </si>
  <si>
    <t>do spłaty</t>
  </si>
  <si>
    <t>RAZEM MAMY</t>
  </si>
  <si>
    <t>Kredyty</t>
  </si>
  <si>
    <t>ile musi być</t>
  </si>
  <si>
    <t>AMELIA BIESTEK</t>
  </si>
  <si>
    <t>mbank priv</t>
  </si>
  <si>
    <t>mbank s.c.</t>
  </si>
  <si>
    <t>przychody</t>
  </si>
  <si>
    <t>PIĄTEK  17.15 - 17.45</t>
  </si>
  <si>
    <t>500 +</t>
  </si>
  <si>
    <t>PONIEDZIAŁEK 19.00 - 19.30 DB</t>
  </si>
  <si>
    <t>luty</t>
  </si>
  <si>
    <t>Marcin</t>
  </si>
  <si>
    <t>Robert</t>
  </si>
  <si>
    <t>łukasz</t>
  </si>
  <si>
    <t>FILIP MILLER</t>
  </si>
  <si>
    <t>przedszkole</t>
  </si>
  <si>
    <t>aktywny</t>
  </si>
  <si>
    <t>dofinansowanie</t>
  </si>
  <si>
    <t>zwrot podatku</t>
  </si>
  <si>
    <t>BASIA SZUMERA</t>
  </si>
  <si>
    <t>POLA ADAMUS</t>
  </si>
  <si>
    <t>HANNA MODRZEJEWSKA-PIETRAS</t>
  </si>
  <si>
    <t>ALICJA KLIMSKA</t>
  </si>
  <si>
    <t>MIKOŁAJ KASZA</t>
  </si>
  <si>
    <t>TOMASZ KASZA</t>
  </si>
  <si>
    <t>ANTONINA SKIBA</t>
  </si>
  <si>
    <t>OLIWIA FILIPPOWICZ</t>
  </si>
  <si>
    <t>JANEK CHACHAJ</t>
  </si>
  <si>
    <t>STAŚ TYBURSKI</t>
  </si>
  <si>
    <t>GABRIEL ROSZAK</t>
  </si>
  <si>
    <t>JOANNA MUNIAK</t>
  </si>
  <si>
    <t>FILIP GŁOWACKI</t>
  </si>
  <si>
    <t>HANIA ŁUKASIAK</t>
  </si>
  <si>
    <t>FILIP ŁUKASIAK</t>
  </si>
  <si>
    <t>AGNIESZKA SOKOŁOWSKA</t>
  </si>
  <si>
    <t>ALEKSANDER KWIECIŃSKI</t>
  </si>
  <si>
    <t>MAJA RĘBELSKA</t>
  </si>
  <si>
    <t>STAŚ WIĘCKOWSKI</t>
  </si>
  <si>
    <t>ROBERT SROCZKOWSKI</t>
  </si>
  <si>
    <t>KIM HARSVELD</t>
  </si>
  <si>
    <t>JOANNA DĄBROWSKA</t>
  </si>
  <si>
    <t>ANIELA MALINOWSKA</t>
  </si>
  <si>
    <t>KRYSTIAN ZARĘBA</t>
  </si>
  <si>
    <t>ALICJA BUCZEK</t>
  </si>
  <si>
    <t>HUBERT BUCZEK</t>
  </si>
  <si>
    <t>IDA LIPIŃSKA</t>
  </si>
  <si>
    <t>DAMIAN RÓŻAŃSKI</t>
  </si>
  <si>
    <t>MARTYNA RÓŻAŃSKA</t>
  </si>
  <si>
    <t>ANA PASZKIEWICZ</t>
  </si>
  <si>
    <t>JULIA PIKUŁA</t>
  </si>
  <si>
    <t>ANTONI CHOCHOŁ</t>
  </si>
  <si>
    <t>NATALIA CIURA</t>
  </si>
  <si>
    <t>RAFAŁ TRUSZKOWSKI</t>
  </si>
  <si>
    <t>SZYMON PIESIO</t>
  </si>
  <si>
    <t>ANTONI JARECKI</t>
  </si>
  <si>
    <t>FILIP TRUSZKOWSKI</t>
  </si>
  <si>
    <t>MAJA OSTROWSKA</t>
  </si>
  <si>
    <t>ŁUCJA OSTROWSKA</t>
  </si>
  <si>
    <t>FRYDERYK BIEDROŃ</t>
  </si>
  <si>
    <t>GABRYSIA BIEDROŃ</t>
  </si>
  <si>
    <t>HANIA BIEŃKOWSKA</t>
  </si>
  <si>
    <t>LENA PRZEKOP</t>
  </si>
  <si>
    <t>TYMON PRZEKOP</t>
  </si>
  <si>
    <t>MATYLDA ŚWIERCZYŃSKA</t>
  </si>
  <si>
    <t>ANTEK ŚWIERCZYŃSKI</t>
  </si>
  <si>
    <t>FRANEK ŚWIERCZYŃSKI</t>
  </si>
  <si>
    <t>IGOR KUŹMIŃSKI</t>
  </si>
  <si>
    <t>FRANEK SOKOŁOWSKI</t>
  </si>
  <si>
    <t>HANIA SOKOŁOWSKA</t>
  </si>
  <si>
    <t>ALICJA SANKOWSKA</t>
  </si>
  <si>
    <t>ALEKSANDER SANKOWSKI</t>
  </si>
  <si>
    <t>MIKOŁAJ ROSA</t>
  </si>
  <si>
    <t>JAN LUTEK</t>
  </si>
  <si>
    <t>KAROLINA OSIŃSKA</t>
  </si>
  <si>
    <t>ALICJA KOSTRZEWA</t>
  </si>
  <si>
    <t>HELENA MECH</t>
  </si>
  <si>
    <t>LIDIA MECH</t>
  </si>
  <si>
    <t>JUSTYNA STAWARZ</t>
  </si>
  <si>
    <t>KATARZYNA STAWARZ</t>
  </si>
  <si>
    <t>MACIEJ MAJEWSKI</t>
  </si>
  <si>
    <t>EMILIA MAJEWSKA</t>
  </si>
  <si>
    <t>IRENA OZÓG</t>
  </si>
  <si>
    <t>MICHAŁ GAJEWSKI</t>
  </si>
  <si>
    <t>NATALIA WALERJAN</t>
  </si>
  <si>
    <t>OLA ZALEWSKA</t>
  </si>
  <si>
    <t>FILIP ZALEWSKI</t>
  </si>
  <si>
    <t>ADRIAN PIESIO</t>
  </si>
  <si>
    <t>OLIVIA BRAUKSIEPE</t>
  </si>
  <si>
    <t>JULIA WICHER</t>
  </si>
  <si>
    <t>WIKTOR BAGAN</t>
  </si>
  <si>
    <t>HANIA WITKOWSKA</t>
  </si>
  <si>
    <t>OSKAR KUCHARSKI</t>
  </si>
  <si>
    <t>ALICJA LISZEWSKA</t>
  </si>
  <si>
    <t>ZUZIA SIUDAK</t>
  </si>
  <si>
    <t>WOJTEK SIUDAK</t>
  </si>
  <si>
    <t>OLIWIA WASILEWSKA</t>
  </si>
  <si>
    <t>ANTEK ŁUPIŃSKI</t>
  </si>
  <si>
    <t>HANIA ŁUPIŃSKA</t>
  </si>
  <si>
    <t>ADAM ŁUPIŃSKI</t>
  </si>
  <si>
    <t>ING AD</t>
  </si>
  <si>
    <t>HENRYK PORAJSKI</t>
  </si>
  <si>
    <t>BOGDAN PORAJSKI</t>
  </si>
  <si>
    <t>OLIWIA DOBOSZ</t>
  </si>
  <si>
    <t>JĘDRZEJ SKONIECZNY</t>
  </si>
  <si>
    <t>ZOSIA SKONIECZNA</t>
  </si>
  <si>
    <t>nadpłata</t>
  </si>
  <si>
    <t>Weronika</t>
  </si>
  <si>
    <t>ADAM</t>
  </si>
  <si>
    <t>KASIA</t>
  </si>
  <si>
    <t>DO ZAPŁ</t>
  </si>
  <si>
    <t>W PLECY</t>
  </si>
  <si>
    <t>PIĄTEK 19.00 - 19.45</t>
  </si>
  <si>
    <t>PIĄTEK 19.00 - 19.30 DB</t>
  </si>
  <si>
    <t>JAKUB CHOROSTKOWSKI</t>
  </si>
  <si>
    <t>MIKOŁAJ CHOROSTKOWSKI</t>
  </si>
  <si>
    <t>WOJTEK KUSIELEWSKI</t>
  </si>
  <si>
    <t>HELENA WITKOWSKA</t>
  </si>
  <si>
    <t>HUBERT PARSZO</t>
  </si>
  <si>
    <t>KONRAD PARSZO</t>
  </si>
  <si>
    <t>ANTEK BIESTEK</t>
  </si>
  <si>
    <t>JAN ŁAWACZ</t>
  </si>
  <si>
    <t>BENITA PIETROWSKA</t>
  </si>
  <si>
    <t>FILIP ROGOWSKI</t>
  </si>
  <si>
    <t>ANTONI WARDAK</t>
  </si>
  <si>
    <t>MAJA BANACH</t>
  </si>
  <si>
    <t>STANISŁAW ŻYŚKO</t>
  </si>
  <si>
    <t>MACIEJ NITOWSKI</t>
  </si>
  <si>
    <t>IZABELA NITOWSKA</t>
  </si>
  <si>
    <t>URSZULA NITOWSKA</t>
  </si>
  <si>
    <t>BLANKA CZULAK</t>
  </si>
  <si>
    <t>DOMINIKA KUTA</t>
  </si>
  <si>
    <t xml:space="preserve">DOMINIKA KUTA </t>
  </si>
  <si>
    <t>ZOFIA PYRZAK</t>
  </si>
  <si>
    <t>JAN PYRZAK</t>
  </si>
  <si>
    <t>JEREMI GÓRCZYŃSKI</t>
  </si>
  <si>
    <t>BARTOSZ WAWER</t>
  </si>
  <si>
    <t>ANIELA WŁODARCZYK</t>
  </si>
  <si>
    <t>PIĄTEK 19.30 - 20.00 DB</t>
  </si>
  <si>
    <t>GABRIEL PIECHULEK</t>
  </si>
  <si>
    <t>KACPER SZATKOWSKI</t>
  </si>
  <si>
    <t>KACPER SAWICKI</t>
  </si>
  <si>
    <t>NADIA SENGER</t>
  </si>
  <si>
    <t>FELIKS SENGER</t>
  </si>
  <si>
    <t>DAWID FRANCZUK</t>
  </si>
  <si>
    <t>ZOSIA TATAJ</t>
  </si>
  <si>
    <t>DOMINIK ZIELIŃSKI</t>
  </si>
  <si>
    <t>DAMIAN ZIELIŃSKI</t>
  </si>
  <si>
    <t>WOJTEK KUKLIŃSKI</t>
  </si>
  <si>
    <t>JAN JESIONEK</t>
  </si>
  <si>
    <t>JULIA JESIONEK</t>
  </si>
  <si>
    <t>SZYMON DZIERŻANOWSKI</t>
  </si>
  <si>
    <t>STANISŁAW MRÓZ</t>
  </si>
  <si>
    <t>NADIA SIWIK</t>
  </si>
  <si>
    <t>KAJA SIWIK</t>
  </si>
  <si>
    <t>FILIP RZESZOT</t>
  </si>
  <si>
    <t>MAKSYMILIAN ZAWOLSKI</t>
  </si>
  <si>
    <t>HANIA CZARNECKA</t>
  </si>
  <si>
    <t>BASIA ZABOROWSKA</t>
  </si>
  <si>
    <t>JASMINE AVAZBEIGI</t>
  </si>
  <si>
    <t>JANEK WÓJCICKI</t>
  </si>
  <si>
    <t>ZUZANNA ZAKRZEWSKA</t>
  </si>
  <si>
    <t>IGA GÓRECKA</t>
  </si>
  <si>
    <t>NINA ŚLĘZAK</t>
  </si>
  <si>
    <t>LILA ŚLĘZAK</t>
  </si>
  <si>
    <t>MIKOŁAJ SMIRNOW</t>
  </si>
  <si>
    <t>WOJTEK GARBACZ</t>
  </si>
  <si>
    <t>SK</t>
  </si>
  <si>
    <t>ZUZANNA KRATYŃSKA</t>
  </si>
  <si>
    <t>WIKTORIA KSIĄŻCZAK</t>
  </si>
  <si>
    <t>POCZ +</t>
  </si>
  <si>
    <t>JAKUB CHOIŃSKI</t>
  </si>
  <si>
    <t>KRYSTIAN MAJ</t>
  </si>
  <si>
    <t>IGNACY MOŚCICKI</t>
  </si>
  <si>
    <t>ROZALIA GIZIŃSKA</t>
  </si>
  <si>
    <t>GABRYSIA BORUC</t>
  </si>
  <si>
    <t>JULIA BAKOŃ</t>
  </si>
  <si>
    <t>MARCEL MOSAKOWSKI</t>
  </si>
  <si>
    <t>APOLONIA OLBRYŚ</t>
  </si>
  <si>
    <t>AGNIESZKA LEWANDOWSKA</t>
  </si>
  <si>
    <t>ANTONI LEWANDOWSKI</t>
  </si>
  <si>
    <t>JAKUB DOMAŃSKI</t>
  </si>
  <si>
    <t>ANIELA FIGARSKA</t>
  </si>
  <si>
    <t>MAJA DOBOSZ</t>
  </si>
  <si>
    <t>POLA DOBOSZ</t>
  </si>
  <si>
    <t>MARYSIA BIENIEK</t>
  </si>
  <si>
    <t>ŁUCJA SZYMKIEWICZ</t>
  </si>
  <si>
    <t>ALEKSANDER SZYMKIEWICZ</t>
  </si>
  <si>
    <t>HELENA NAGAT</t>
  </si>
  <si>
    <t>WIKTOR PYTKA</t>
  </si>
  <si>
    <t>ANIA TOMASZEWSKA</t>
  </si>
  <si>
    <t>ALEKSANDER TOMASZEWSKI</t>
  </si>
  <si>
    <t>OSKAR SZOT</t>
  </si>
  <si>
    <t>KSAWERY ZAWOLSKI</t>
  </si>
  <si>
    <t>POCZ</t>
  </si>
  <si>
    <t>KSAWERY BŁASZCZYŃSKI</t>
  </si>
  <si>
    <t>TEODOR BIENIEK</t>
  </si>
  <si>
    <t>MACIEJ WACH</t>
  </si>
  <si>
    <t>ADAM WACH</t>
  </si>
  <si>
    <t>ZOFIA JARECKA</t>
  </si>
  <si>
    <t>MARIA JARECKA</t>
  </si>
  <si>
    <t>OLIWIA SIERZPUTOWSKA</t>
  </si>
  <si>
    <t>MILENA OWSIANKO</t>
  </si>
  <si>
    <t>NATALIA OWSIANKO</t>
  </si>
  <si>
    <t>JAKUB DOBRZENIECKI</t>
  </si>
  <si>
    <t>JULEK OSTROWSKI</t>
  </si>
  <si>
    <t>NELA RUCZ</t>
  </si>
  <si>
    <t>WOJCIECH ŁUGOWSKI</t>
  </si>
  <si>
    <t>FRANCISZEK ŁUGOWSKI</t>
  </si>
  <si>
    <t>ŁUKASZ SROKA</t>
  </si>
  <si>
    <t>ROBERT SROKA</t>
  </si>
  <si>
    <t>FRANCISZEK FIJOŁEK</t>
  </si>
  <si>
    <t>PATRYK DĄBROWSKI</t>
  </si>
  <si>
    <t>ZUZANNA DĄBROWSKI</t>
  </si>
  <si>
    <t>NATALIA DEUTSCHMANN</t>
  </si>
  <si>
    <t>FRANCISZEK KRAWCZYK</t>
  </si>
  <si>
    <t>TYMON PEŁKO</t>
  </si>
  <si>
    <t>ZUZANNA GEJCYG</t>
  </si>
  <si>
    <t>RAFAŁ ZWIĄZEK</t>
  </si>
  <si>
    <t>NINA ULANOWSKA</t>
  </si>
  <si>
    <t>HUGO FILIPOWICZ</t>
  </si>
  <si>
    <t>ZUZIA FIJAK</t>
  </si>
  <si>
    <t>ADAŚ FIJAK</t>
  </si>
  <si>
    <t>JAN SZWAJEWSKI</t>
  </si>
  <si>
    <t>MICHAŁ KOKOSIŃSKI</t>
  </si>
  <si>
    <t>JEREMI MACIEJEWSKI</t>
  </si>
  <si>
    <t>NADIA MRÓZ</t>
  </si>
  <si>
    <t>WERONIKA MRÓZ</t>
  </si>
  <si>
    <t>KONSTANTY MACIEJEWSKI</t>
  </si>
  <si>
    <t>BARTOSZ WARDAK</t>
  </si>
  <si>
    <t>MAJA GAJEWSKA</t>
  </si>
  <si>
    <t>IGA GAJEWSKA</t>
  </si>
  <si>
    <t>WIKTOR TOBOLCZYK</t>
  </si>
  <si>
    <t>KRZYSZTOF WAWRZYNIAK</t>
  </si>
  <si>
    <t>PATRYCJA WAWRZYNIAK</t>
  </si>
  <si>
    <t>CZAREK SZWARC</t>
  </si>
  <si>
    <t>HELENA KRAJKA</t>
  </si>
  <si>
    <t>JULIA KUROWSKA</t>
  </si>
  <si>
    <t>KACPER MILCZAREK</t>
  </si>
  <si>
    <t>MICHAŁ MILCZAREK</t>
  </si>
  <si>
    <t>IGOR PIOTROWSKI</t>
  </si>
  <si>
    <t>HUBERT ŁOMOT</t>
  </si>
  <si>
    <t>PATRYCJA ŁOMOT</t>
  </si>
  <si>
    <t>PRZEMEK SZULECKI</t>
  </si>
  <si>
    <t>PIOTR OLKUSKI</t>
  </si>
  <si>
    <t>STANISŁAW SKWARCZ</t>
  </si>
  <si>
    <t>HANNA SKWARCZ</t>
  </si>
  <si>
    <t>TOMASZ KUROWSKI</t>
  </si>
  <si>
    <t>FRANCISZEK KUTRZEPA</t>
  </si>
  <si>
    <t>ADAM MIELCAREK</t>
  </si>
  <si>
    <t>WIKTORIA WÓJCIK</t>
  </si>
  <si>
    <t>FLORA SOMHEGYI</t>
  </si>
  <si>
    <t>MARLENA PONIKOWSKA</t>
  </si>
  <si>
    <t>MAJA PONIKOWSKA</t>
  </si>
  <si>
    <t>KORNEL MAŃCZYK</t>
  </si>
  <si>
    <t>ZUZIA ABRAMCZYK</t>
  </si>
  <si>
    <t>DOSK</t>
  </si>
  <si>
    <t>KARINA STOJAK</t>
  </si>
  <si>
    <t>ZUZANNA STOJAK</t>
  </si>
  <si>
    <t>JULIA OSIŃSKA</t>
  </si>
  <si>
    <t>POLA HEVESI-TOTH</t>
  </si>
  <si>
    <t>LAURA HEVESI-TOTH</t>
  </si>
  <si>
    <t>JAKUB MASZCZAK</t>
  </si>
  <si>
    <t>ADAM JĘDRZEJEWSKI</t>
  </si>
  <si>
    <t>PIOTR JĘDRZEJEWSKI</t>
  </si>
  <si>
    <t>DOMINIK JĘDRZEJEWSKI</t>
  </si>
  <si>
    <t>JAKUB CHANN</t>
  </si>
  <si>
    <t>PATRYCJA CHANN</t>
  </si>
  <si>
    <t>TOMASZ CHANN</t>
  </si>
  <si>
    <t>MIESZKO STOJAK</t>
  </si>
  <si>
    <t>JAN SAWICKI</t>
  </si>
  <si>
    <t>MAX KOPCZYŃSKI</t>
  </si>
  <si>
    <t>KSAWERY GULAN</t>
  </si>
  <si>
    <t>ŁUKASZ WYSOCKI</t>
  </si>
  <si>
    <t>ZOFIA MIELCAREK</t>
  </si>
  <si>
    <t>JAN MARCINKIEWICZ</t>
  </si>
  <si>
    <t>OLIWIA CHRZANOWSKA</t>
  </si>
  <si>
    <t>ADRIAN LEŚNIEWSKI</t>
  </si>
  <si>
    <t>KAMIL LEŚNIEWSKI</t>
  </si>
  <si>
    <t>SZYMON SKORUPIŃSKI</t>
  </si>
  <si>
    <t>GABRIELA TOERIEN</t>
  </si>
  <si>
    <t>SAMUEL TOERIEN</t>
  </si>
  <si>
    <t>IGOR SOBIESZCZUK</t>
  </si>
  <si>
    <t>KONRAD SOBIESZCZUK</t>
  </si>
  <si>
    <t>GABRYŚ KUCHARSKI</t>
  </si>
  <si>
    <t>ZOFIA KUCHARSKA</t>
  </si>
  <si>
    <t>NELA MRÓZ</t>
  </si>
  <si>
    <t>PAWEŁ RAJCHENBACH</t>
  </si>
  <si>
    <t>IGA DUNIEC</t>
  </si>
  <si>
    <t>KUBA JANICKI</t>
  </si>
  <si>
    <t>ZUZANNA MICHALSKA</t>
  </si>
  <si>
    <t>ALICJA PERKOWSKA</t>
  </si>
  <si>
    <t>ALEKSANDER PERKOWSKI</t>
  </si>
  <si>
    <t>LEON ZAMROWSKI</t>
  </si>
  <si>
    <t>EMILIA POZNAŃSKA</t>
  </si>
  <si>
    <t>ANTONI POZNAŃSKI</t>
  </si>
  <si>
    <t>IGNACY POZNAŃSKI</t>
  </si>
  <si>
    <t>FREDERICO ROTOLI</t>
  </si>
  <si>
    <t>SZYMON SOBCZAK</t>
  </si>
  <si>
    <t>MIKOŁAJ ŁUNIEWSKI</t>
  </si>
  <si>
    <t>JAKUB GĄGÓR</t>
  </si>
  <si>
    <t>DAWID STATKIEWICZ</t>
  </si>
  <si>
    <t>GABRYSIA CZERWIŃSKA</t>
  </si>
  <si>
    <t>ALICJA BAKOŃ</t>
  </si>
  <si>
    <t>POLA PIETRUSZYŃSKA</t>
  </si>
  <si>
    <t>MAGDALENA LEWANDOWSKA</t>
  </si>
  <si>
    <t>HELENA SOŁOWIEJ</t>
  </si>
  <si>
    <t>EMILKA JABŁOŃSKA</t>
  </si>
  <si>
    <t>ALICJA JABŁOŃSKA</t>
  </si>
  <si>
    <t>AMELIA MŁYNARCZYK</t>
  </si>
  <si>
    <t>FRANCISZEK MŁYNARCZYK</t>
  </si>
  <si>
    <t>MARCIN LIZIŃCZYK</t>
  </si>
  <si>
    <t>KLAUDIA LIZIŃCZYK</t>
  </si>
  <si>
    <t>LEON MASZCZAK</t>
  </si>
  <si>
    <t>ALICJA MASZCZAK</t>
  </si>
  <si>
    <t>KAJETAN WOŹNIAK</t>
  </si>
  <si>
    <t>ALEKSANDRA BURY</t>
  </si>
  <si>
    <t>LEONARD TYSZKIEWICZ</t>
  </si>
  <si>
    <t>KATARZYNA PIERŚCIENIAK</t>
  </si>
  <si>
    <t>FILIP BOBA</t>
  </si>
  <si>
    <t>MAJA SKWARA</t>
  </si>
  <si>
    <t>ANTONINA DEUTSCHMANN</t>
  </si>
  <si>
    <t>WIKTORIA ZAJĄC</t>
  </si>
  <si>
    <t>PIOTR NOWAK</t>
  </si>
  <si>
    <t>JAKUB SAWICKI</t>
  </si>
  <si>
    <t>NATALIA KIESIO</t>
  </si>
  <si>
    <t>ROMAN CHOIŃSKI</t>
  </si>
  <si>
    <t>LENA CHOIŃSKA</t>
  </si>
  <si>
    <t>KAJA KRZYSZTOSZEK</t>
  </si>
  <si>
    <t>PIOTR KACPROWICZ</t>
  </si>
  <si>
    <t>LEON KACPROWICZ</t>
  </si>
  <si>
    <t>DANIEL GIENIUL</t>
  </si>
  <si>
    <t>LAURA GIENIUL</t>
  </si>
  <si>
    <t>WIKTORIA PORĘBIAK</t>
  </si>
  <si>
    <t>LEA PORĘBIAK</t>
  </si>
  <si>
    <t>VICTORIA ZIEMIECKA</t>
  </si>
  <si>
    <t>LEON WOŹNIAK</t>
  </si>
  <si>
    <t>PIOTR KOWALCZUK</t>
  </si>
  <si>
    <t>JAKUB PIOTROWSKI</t>
  </si>
  <si>
    <t>WOJCIECH KARASKIEWICZ</t>
  </si>
  <si>
    <t>ALEKSANDER ZIEMIECKI</t>
  </si>
  <si>
    <t>JAN CHOCHOŁ</t>
  </si>
  <si>
    <t>STAŚ ZUBOWICZ</t>
  </si>
  <si>
    <t>ANIKA PIETROWSKA</t>
  </si>
  <si>
    <t>MIKOŁAJ OZIMEK</t>
  </si>
  <si>
    <t>OSKAR ROŚLIŃSKI</t>
  </si>
  <si>
    <t>MIKOŁAJ ŻABOKLICKI</t>
  </si>
  <si>
    <t>MACIEJ ŻABOKLICKI</t>
  </si>
  <si>
    <t>SZYMON WOJCIECHOWSKI</t>
  </si>
  <si>
    <t>ALAN WAWRZENIECKI</t>
  </si>
  <si>
    <t>ADAŚ KONOPKA</t>
  </si>
  <si>
    <t>MATEUSZ DEMBRAŁ</t>
  </si>
  <si>
    <t>KRZYSZTOF HYDZIK</t>
  </si>
  <si>
    <t>STAŚ CHŁOPIK</t>
  </si>
  <si>
    <t>MARCELINA MAKUCH</t>
  </si>
  <si>
    <t>TYMOTEUSZ BOGŁOWSKI</t>
  </si>
  <si>
    <t>ZOFIA GRZĘDA</t>
  </si>
  <si>
    <t>JERZY GRZĘDA</t>
  </si>
  <si>
    <t>JAN GRZĘDA</t>
  </si>
  <si>
    <t>ZUZANNA ŚMIECH</t>
  </si>
  <si>
    <t>s.c</t>
  </si>
  <si>
    <t>gosia</t>
  </si>
  <si>
    <t>do dopłaty</t>
  </si>
  <si>
    <t>DO DOPŁATY MB</t>
  </si>
  <si>
    <t>DO DOPŁATY DB</t>
  </si>
  <si>
    <t>KAROLINA KRAWCZYK</t>
  </si>
  <si>
    <t>PATRYCJA KRAWCZYK</t>
  </si>
  <si>
    <t>IGA NOWAK-JECHALIK</t>
  </si>
  <si>
    <t>ANTONI ŁĘCZYCKI</t>
  </si>
  <si>
    <t>KORNEL DENISIUK</t>
  </si>
  <si>
    <t>WIKTORIA DENISIUK</t>
  </si>
  <si>
    <t>Sp. Z o .o.</t>
  </si>
  <si>
    <t>ZOSIA CHŁOPIK</t>
  </si>
  <si>
    <t>KRZYSZTOF MALEJCZYK-FENGLER</t>
  </si>
  <si>
    <t>JAKUB ŻUBRŻYCKI</t>
  </si>
  <si>
    <t>PRZEMYSŁAW ŻUBRŻYCKI</t>
  </si>
  <si>
    <t>MAKS KOSSOWSKI</t>
  </si>
  <si>
    <t>JAGODA CIESIELKA</t>
  </si>
  <si>
    <t>ALICJA CIESIELKA</t>
  </si>
  <si>
    <t>MATEUSZ WÓJCIK</t>
  </si>
  <si>
    <t>WERONIKA ROWICKA</t>
  </si>
  <si>
    <t>ALICJA ROWICKA</t>
  </si>
  <si>
    <t>JUŻ PŁYWAM +</t>
  </si>
  <si>
    <t>JUŻ PŁYWAM</t>
  </si>
  <si>
    <t>MACIEK</t>
  </si>
  <si>
    <t>SEBASTIAN RUDAŚ</t>
  </si>
  <si>
    <t>ALEXANDER SZYMCZAK</t>
  </si>
  <si>
    <t>MARIA SANKOWSKA</t>
  </si>
  <si>
    <t>MATEUSZ KĄKOL</t>
  </si>
  <si>
    <t>JAGNA NAJDROWSKA-KEMPA</t>
  </si>
  <si>
    <t>JERZY NAJDROWSKI-KEMPA</t>
  </si>
  <si>
    <t>PONIEDZIAŁEK 17.00 - 17.30. DB</t>
  </si>
  <si>
    <t>APOLONIA NOWAK</t>
  </si>
  <si>
    <t>SARA FELDMAN-MYŁEK</t>
  </si>
  <si>
    <t>MIA FELDMAN-MYŁEK</t>
  </si>
  <si>
    <t>SOFIA ROTOLI</t>
  </si>
  <si>
    <t>ZOFIA MAKUTUNOWICZ</t>
  </si>
  <si>
    <t>MATEUSZ OSIAK</t>
  </si>
  <si>
    <t>ŚRODA 17.00 - 17.30. MB</t>
  </si>
  <si>
    <t>ŚRODA 19.00 - 19.45 DB</t>
  </si>
  <si>
    <t>ŚRODA 18.15 - 19.00 DB</t>
  </si>
  <si>
    <t>ekonto oszczędnościowe</t>
  </si>
  <si>
    <t>JULIA GAJAK</t>
  </si>
  <si>
    <t>ZOSIA GAJAK</t>
  </si>
  <si>
    <t>ANIA GAJAK</t>
  </si>
  <si>
    <t>KLAUDIA GAJAK</t>
  </si>
  <si>
    <t>MAKSYMILIAN ULJASZ</t>
  </si>
  <si>
    <t>PIOTR PACHULSKI</t>
  </si>
  <si>
    <t>MAJA PARTYCKA</t>
  </si>
  <si>
    <t>MATEUSZ SOLIŃSKI</t>
  </si>
  <si>
    <t>ALICJA BEDNARCZYK</t>
  </si>
  <si>
    <t>WIKTORIA SAMBORSKA</t>
  </si>
  <si>
    <t>MIA SIWIK</t>
  </si>
  <si>
    <t>ŁUKASZ TYMIŃSKI</t>
  </si>
  <si>
    <t>KRZYSZTOF TYMIŃSKI</t>
  </si>
  <si>
    <t>ZUZANNA ROSZKOWSKA</t>
  </si>
  <si>
    <t>Malwina</t>
  </si>
  <si>
    <t>Wojtek</t>
  </si>
  <si>
    <t>MAGDA KUŹNIAR</t>
  </si>
  <si>
    <t>TOMEK KUŹNIAR</t>
  </si>
  <si>
    <t>ANTONI GĘSIAK</t>
  </si>
  <si>
    <t>MARTYNA SKOWROŃSKA</t>
  </si>
  <si>
    <t>ZOFIA KUDŁA</t>
  </si>
  <si>
    <t>ANIA KELLER</t>
  </si>
  <si>
    <t>FRANEK OLSZEWSKI</t>
  </si>
  <si>
    <t>DARIA</t>
  </si>
  <si>
    <t>NA MAŁY B</t>
  </si>
  <si>
    <t>LILA SOŁOWIEJ</t>
  </si>
  <si>
    <t xml:space="preserve">POCZ + </t>
  </si>
  <si>
    <t xml:space="preserve">POCZ </t>
  </si>
  <si>
    <t>MORE GOSIA</t>
  </si>
  <si>
    <t>MORE S.C.</t>
  </si>
  <si>
    <t>LISTA MORE OF LIFE</t>
  </si>
  <si>
    <t>HELENA POLKOWSKA</t>
  </si>
  <si>
    <t>MICHALINA POLKOWSKA</t>
  </si>
  <si>
    <t>LEON WŁOCH</t>
  </si>
  <si>
    <t>JEREMI SZCZERBAK</t>
  </si>
  <si>
    <t>BARBARA MATYGA</t>
  </si>
  <si>
    <t>KAROL SŁOWIKOWSKI</t>
  </si>
  <si>
    <t>MACIEJ SŁOWIKOWSKI</t>
  </si>
  <si>
    <t>PIOTR KULESZA</t>
  </si>
  <si>
    <t>ANTONI WALAS</t>
  </si>
  <si>
    <t>PONIEDZIAŁEK 17.00 - 17.30 DB</t>
  </si>
  <si>
    <t>ZOFIA KRUSZYŃSKA</t>
  </si>
  <si>
    <t>ALICJA BILICZ</t>
  </si>
  <si>
    <t>JAN STRZALIŃSKI</t>
  </si>
  <si>
    <t>oszczędn</t>
  </si>
  <si>
    <t>MATYLDA LEDWOŃ</t>
  </si>
  <si>
    <t>bnp leasing</t>
  </si>
  <si>
    <t>ŚREDNIA :</t>
  </si>
  <si>
    <t>NA OS</t>
  </si>
  <si>
    <t>EMILIA MARASZKIEWICZ</t>
  </si>
  <si>
    <t>more gosia</t>
  </si>
  <si>
    <t>more sp. z o.o.</t>
  </si>
  <si>
    <t>MORE MARCIN</t>
  </si>
  <si>
    <t>MORE SP. Z O.O.</t>
  </si>
  <si>
    <t>Bartek</t>
  </si>
  <si>
    <t>dochód</t>
  </si>
  <si>
    <t>koszty</t>
  </si>
  <si>
    <t>przychód</t>
  </si>
  <si>
    <t>rodzice</t>
  </si>
  <si>
    <t>baseny</t>
  </si>
  <si>
    <t>podatki</t>
  </si>
  <si>
    <t>zusy</t>
  </si>
  <si>
    <t>wydatki</t>
  </si>
  <si>
    <t>dochody</t>
  </si>
  <si>
    <t>przychody razem</t>
  </si>
  <si>
    <t>dochód/msc</t>
  </si>
  <si>
    <t>kredyt</t>
  </si>
  <si>
    <t>w plecy</t>
  </si>
  <si>
    <t>razem do spłaty</t>
  </si>
  <si>
    <t>ZOSTANIE</t>
  </si>
  <si>
    <t>(PRZYCHÓD - 5%)</t>
  </si>
  <si>
    <t>ILOŚĆ OSÓB</t>
  </si>
  <si>
    <t>SEMESTR 2022/2023</t>
  </si>
  <si>
    <t>tory + prac + ind</t>
  </si>
  <si>
    <t>HANNA GRALEC</t>
  </si>
  <si>
    <t>ŚRODA 18.30 - 19.15</t>
  </si>
  <si>
    <t>ŚRODA 19.15 - 20.00</t>
  </si>
  <si>
    <t>ŚRODA 20.00 - 20.45</t>
  </si>
  <si>
    <t>more Gosia</t>
  </si>
  <si>
    <t>środa</t>
  </si>
  <si>
    <t>sobota</t>
  </si>
  <si>
    <t>od Września 2022</t>
  </si>
  <si>
    <t>po odliczeniu rabatów i wpłat</t>
  </si>
  <si>
    <t>Środa piątek</t>
  </si>
  <si>
    <t>Sobota</t>
  </si>
  <si>
    <t>Poniedziałek</t>
  </si>
  <si>
    <t>SOBOTA  9.45 - 10.30 G2/G3</t>
  </si>
  <si>
    <t>SOBOTA  9.00 - 9.45 G2</t>
  </si>
  <si>
    <t>HANIA BRZOZOWSKA</t>
  </si>
  <si>
    <t>ZOSIA BRZOZOWSKA</t>
  </si>
  <si>
    <t>JERZY STELMACH</t>
  </si>
  <si>
    <t>PAULINA STELMACH</t>
  </si>
  <si>
    <t>TYMON ŁĘCZEK</t>
  </si>
  <si>
    <t>AMELIA PLUMMER</t>
  </si>
  <si>
    <t>OLIWIA WASIELEWSKA</t>
  </si>
  <si>
    <t>HANIA GRAB</t>
  </si>
  <si>
    <t>LENA WAWRZENIECKA</t>
  </si>
  <si>
    <t>LENA KAJKA</t>
  </si>
  <si>
    <t>WOJCIECH KUSIELEWSKI</t>
  </si>
  <si>
    <t>HANNA WITKOWSKA</t>
  </si>
  <si>
    <t>FELIKS DOBEK</t>
  </si>
  <si>
    <t xml:space="preserve">NELA GULA </t>
  </si>
  <si>
    <t>ALAN GULA</t>
  </si>
  <si>
    <t>OSKAR KOBYLIŃSKI</t>
  </si>
  <si>
    <t>NAPISAĆ ŻE 10.00</t>
  </si>
  <si>
    <t>ZUZIA SOBCZUK</t>
  </si>
  <si>
    <t>MARIANNA BIAŁEK</t>
  </si>
  <si>
    <t>JULIA ZIARA</t>
  </si>
  <si>
    <t>WIKTORIA SŁOMIANKA</t>
  </si>
  <si>
    <t>KUBA SŁOMIANKA</t>
  </si>
  <si>
    <t>POLA ROCZNIAK</t>
  </si>
  <si>
    <t>FRANCISZEK SOKOŁOWSKI</t>
  </si>
  <si>
    <t>OLEK SANKOWSKI</t>
  </si>
  <si>
    <t>ALICJA DĘBSKA</t>
  </si>
  <si>
    <t>EMANUEL DENOS</t>
  </si>
  <si>
    <t>JAKUB DOMASIK</t>
  </si>
  <si>
    <t>ADAM DOMASIK</t>
  </si>
  <si>
    <t>LILIANA GRAJEK</t>
  </si>
  <si>
    <t>ANTONI GRAJEK</t>
  </si>
  <si>
    <t>TYMON SZYMAŃSKI</t>
  </si>
  <si>
    <t>ALA MASZCZAK</t>
  </si>
  <si>
    <t>PAWEŁ MASZCZAK</t>
  </si>
  <si>
    <t>LENA CAPIGA</t>
  </si>
  <si>
    <t>JOANNA POLKOWSA</t>
  </si>
  <si>
    <t>AREK KOCISZEWSKI</t>
  </si>
  <si>
    <t>ROMAN CHIOŃSKI</t>
  </si>
  <si>
    <t>WOJCIECH KUKLIŃSKI</t>
  </si>
  <si>
    <t>??? CZY TU?</t>
  </si>
  <si>
    <t>IZA CIEŚLAK</t>
  </si>
  <si>
    <t>GBRIELA TOERIEN</t>
  </si>
  <si>
    <t>ALEKSANDRA JESIONEK</t>
  </si>
  <si>
    <t>URSZULA CZERWIŃSKA</t>
  </si>
  <si>
    <t>MICHALINA ŻYŚKO</t>
  </si>
  <si>
    <t>POLA FIJOŁEK</t>
  </si>
  <si>
    <t>JAN KORCZAK</t>
  </si>
  <si>
    <t>KAZIMIERZ OPARA</t>
  </si>
  <si>
    <t>TADEUSZ OPARA</t>
  </si>
  <si>
    <t>WOJTEK KIESIO</t>
  </si>
  <si>
    <t>WOJCIECH MAJ</t>
  </si>
  <si>
    <t>FILIP STACHOWICZ</t>
  </si>
  <si>
    <t>ALINA ŚWIĘTOCHOWSKA</t>
  </si>
  <si>
    <t>IGNACY MROZIŃSKI</t>
  </si>
  <si>
    <t>ADAM HELIASZ</t>
  </si>
  <si>
    <t>MARTA HELIASZ</t>
  </si>
  <si>
    <t>ZOFIA WIĘCKOWSKA</t>
  </si>
  <si>
    <t>MAJA DEC</t>
  </si>
  <si>
    <t>ALEKSANDRA ANDRZEJAK</t>
  </si>
  <si>
    <t>JAKUB ANDRZEJAK</t>
  </si>
  <si>
    <t>LIDIA NIENAŁTOWSKA</t>
  </si>
  <si>
    <t>GABRIELA DELOZE</t>
  </si>
  <si>
    <t>HELENA KILJANEK</t>
  </si>
  <si>
    <t>KSAWERY MALEWSKI</t>
  </si>
  <si>
    <t>ALEK KUROWICKI</t>
  </si>
  <si>
    <t>TOLA KUROWICKA</t>
  </si>
  <si>
    <t>4L</t>
  </si>
  <si>
    <t>HANIA DZIERŻANOWSKA</t>
  </si>
  <si>
    <t>KAROLINA BYCZKOWSKA</t>
  </si>
  <si>
    <t>JAN SMARDZEWSKI</t>
  </si>
  <si>
    <t>ALICJA BĘZA</t>
  </si>
  <si>
    <t>KAROL BĘZA</t>
  </si>
  <si>
    <t>ALEKSANDRA BOSKA</t>
  </si>
  <si>
    <t>HELENA SZWAJEWSKA</t>
  </si>
  <si>
    <t>JANEK ADAMUS</t>
  </si>
  <si>
    <t>PIOTR ZAWISKA</t>
  </si>
  <si>
    <t>ANIA ZAWISKA</t>
  </si>
  <si>
    <t>JULIA STEC</t>
  </si>
  <si>
    <t>JULIA KUWIK</t>
  </si>
  <si>
    <t>JAN KUWIK</t>
  </si>
  <si>
    <t>HANIA HAJDAMOWICZ</t>
  </si>
  <si>
    <t>MIKOŁAJ MICHAŁEK</t>
  </si>
  <si>
    <t>RITA ROEHR</t>
  </si>
  <si>
    <t>WERONIKA SZYMCZAK</t>
  </si>
  <si>
    <t>KRYSTIAN SZYMCZAK</t>
  </si>
  <si>
    <t>ZUZANNA SIEK</t>
  </si>
  <si>
    <t>WIKTOR BOGORODZKI</t>
  </si>
  <si>
    <t>KAJA PEŁKO</t>
  </si>
  <si>
    <t>JULIAN ALBINOWSKI</t>
  </si>
  <si>
    <t>STANISŁAW CZUPRYNIAK</t>
  </si>
  <si>
    <t>MARIA FIJAŁKOWSKA</t>
  </si>
  <si>
    <t>FRANEK ŁUGOWSKI</t>
  </si>
  <si>
    <t xml:space="preserve">JULIA LISZKA </t>
  </si>
  <si>
    <t>HANNA LISZKA</t>
  </si>
  <si>
    <t>ALEKSANDRA LUTEK</t>
  </si>
  <si>
    <t>LAURA HEVESI-TÓTH</t>
  </si>
  <si>
    <t>POLA HEVESI-TÓTH</t>
  </si>
  <si>
    <t>TOMASZ NOWAK</t>
  </si>
  <si>
    <t>HELENA PAWLUK</t>
  </si>
  <si>
    <t>MAJA RĘBELSKI</t>
  </si>
  <si>
    <t>KRZYŚ MROCZEK</t>
  </si>
  <si>
    <t>MIKOŁAJ ŁOSTOWSKI</t>
  </si>
  <si>
    <t>SIS</t>
  </si>
  <si>
    <t>JAN</t>
  </si>
  <si>
    <t>MBANK JZ</t>
  </si>
  <si>
    <t>ZA WRZESIEŃ zapłaciłem</t>
  </si>
  <si>
    <t>ZA PAŹDZIERNIK zapłaciłem</t>
  </si>
  <si>
    <t>ZA LISTOPAD zapłaciłem</t>
  </si>
  <si>
    <t>ZA GRUDZIEŃ zapłaciłem</t>
  </si>
  <si>
    <t>ZA STYCZEŃ zapłaciłem</t>
  </si>
  <si>
    <t>SPŁATY</t>
  </si>
  <si>
    <t>FEDERICO ROTOLI</t>
  </si>
  <si>
    <t>JAN CHYLIŃSKI</t>
  </si>
  <si>
    <t>ŁUCJA CHYLIŃSKA</t>
  </si>
  <si>
    <t>MORE S.C</t>
  </si>
  <si>
    <t>MORE JZ</t>
  </si>
  <si>
    <t>LEON KRÓLIKOWSKI</t>
  </si>
  <si>
    <t>SZYMON SZYDLIK</t>
  </si>
  <si>
    <t>ANTEK SZYDLIK</t>
  </si>
  <si>
    <t>FRANEK HAŁAJ</t>
  </si>
  <si>
    <t>FILIP HAŁAJ</t>
  </si>
  <si>
    <t>MICHALINA BAŁĘCZNA</t>
  </si>
  <si>
    <t>JERZY BAŁĘCZNY</t>
  </si>
  <si>
    <t>OLIWIA GRANIAK</t>
  </si>
  <si>
    <t>MIŁOSZ GUZOWSKI</t>
  </si>
  <si>
    <t>OLIWIA BALCERZAK</t>
  </si>
  <si>
    <t>ŁUKASZ TOWPIK</t>
  </si>
  <si>
    <t>MARTA TOWPIK</t>
  </si>
  <si>
    <t>MARCEL GOC</t>
  </si>
  <si>
    <t>ZUZANNA ABRAMCZYK</t>
  </si>
  <si>
    <t>TYMON GRENDA</t>
  </si>
  <si>
    <t>BASIA RYDLEWSKA</t>
  </si>
  <si>
    <t>HENIO RYDLEWSKI</t>
  </si>
  <si>
    <t>MARCELINA SITKO</t>
  </si>
  <si>
    <t>RADZIMIR BERG-KOZA</t>
  </si>
  <si>
    <t>BASIA FLIS</t>
  </si>
  <si>
    <t>WOJTEK FLIS</t>
  </si>
  <si>
    <t>adwords</t>
  </si>
  <si>
    <t>ANTONINA MROCZKOWSKA</t>
  </si>
  <si>
    <t>FRANCISZEK MROCZKOWSKI</t>
  </si>
  <si>
    <t>NINA WEJNARSKA</t>
  </si>
  <si>
    <t>FRANCISZEK WEJNARSKI</t>
  </si>
  <si>
    <t>ADAM MATUSZEWSKI</t>
  </si>
  <si>
    <t>HANIA BERAŚ</t>
  </si>
  <si>
    <t xml:space="preserve">FILIP MICHALAK </t>
  </si>
  <si>
    <t>DOMINIK MĄKOSA</t>
  </si>
  <si>
    <t>SEBASTIAN MĄKOSA</t>
  </si>
  <si>
    <t>BARTOSZ ŁABUŚ</t>
  </si>
  <si>
    <t>SZYMON OLECHOWSKI</t>
  </si>
  <si>
    <t>ARTUR OLECHOWSKI</t>
  </si>
  <si>
    <t>ADAM ŚWISTAK</t>
  </si>
  <si>
    <t>MIKOŁAJ ŚWISTAK</t>
  </si>
  <si>
    <t>JAKUB RYDLEWSKI</t>
  </si>
  <si>
    <t>KUBA CHANN</t>
  </si>
  <si>
    <t>TOMEK CHANN</t>
  </si>
  <si>
    <t>MICHAŁ CHMIELEWSKI</t>
  </si>
  <si>
    <t>ARTUR CHMIELEWSKI</t>
  </si>
  <si>
    <t>ANTONI ROGOZIŃSKI</t>
  </si>
  <si>
    <t>IGNACY ROGOZIŃSKI</t>
  </si>
  <si>
    <t>MATYLDA SZEWCZUK</t>
  </si>
  <si>
    <t>WOJTEK  GARBACZ</t>
  </si>
  <si>
    <t>ŁUKASZ SZYMAŃSKI</t>
  </si>
  <si>
    <t>PATRYCJA MRÓZ</t>
  </si>
  <si>
    <t>DANIEL KREWSKI</t>
  </si>
  <si>
    <t>MIKOŁAJ SIDOR</t>
  </si>
  <si>
    <t>DAWID WILK</t>
  </si>
  <si>
    <t>SARA MIDAK</t>
  </si>
  <si>
    <t>ZOSIA GRZĘDA</t>
  </si>
  <si>
    <t>ALEKSANDER WĘGORKIEWICZ</t>
  </si>
  <si>
    <t>ANIA ŻEŁUDZIEWICZ</t>
  </si>
  <si>
    <t>ARTUR KĘPCZYŃSKI</t>
  </si>
  <si>
    <t>WOJCIECH PYTKA</t>
  </si>
  <si>
    <t>ALEKSANDRA WARECKA</t>
  </si>
  <si>
    <t>KAROL WARECKI</t>
  </si>
  <si>
    <t>MACIEJ CZUBACZYŃSKI</t>
  </si>
  <si>
    <t>ANTEK JARECKI</t>
  </si>
  <si>
    <t>ALEKSANDRA SIEWIERSKA</t>
  </si>
  <si>
    <t>FRANEK MŁYNARCZYK</t>
  </si>
  <si>
    <t>GABRIELA ZAGAWA</t>
  </si>
  <si>
    <t>HANNA ZAGAWA</t>
  </si>
  <si>
    <t>DOMINIKA ALEKSIEJUK</t>
  </si>
  <si>
    <t>WERONIKA ALEKSIEJUK</t>
  </si>
  <si>
    <t>ZOSIA KAMIŃSKA</t>
  </si>
  <si>
    <t>ANGELINA KUZELIAK</t>
  </si>
  <si>
    <t>ADRIANA GUBAL</t>
  </si>
  <si>
    <t>VLADYSLAV SUKHETSKYI</t>
  </si>
  <si>
    <t>EMIL KOZŁOWSKI</t>
  </si>
  <si>
    <t>2 X TYG</t>
  </si>
  <si>
    <t>HELENA KŁOSIŃSKA</t>
  </si>
  <si>
    <t>POLA BIAŁO</t>
  </si>
  <si>
    <t>SZYMON FILEK</t>
  </si>
  <si>
    <t>ADA FILEK</t>
  </si>
  <si>
    <t xml:space="preserve">NA OSOBĘ </t>
  </si>
  <si>
    <t>BRUNO ROSS</t>
  </si>
  <si>
    <t>ZOFIA GĄSIOROWSKA</t>
  </si>
  <si>
    <t>HELENKA GĄSIOROWSKA</t>
  </si>
  <si>
    <t>JAN GREGORCZUK</t>
  </si>
  <si>
    <t>SPRAWDZIC POZIOM</t>
  </si>
  <si>
    <t>księgowa</t>
  </si>
  <si>
    <t>EMILIA FRONCZAK</t>
  </si>
  <si>
    <t>LEONIA RZECZKOWSKA</t>
  </si>
  <si>
    <t>BORYS MADENHOLM</t>
  </si>
  <si>
    <t>NINA TREKAŁŁO</t>
  </si>
  <si>
    <t>OLAF TREKAŁŁO</t>
  </si>
  <si>
    <t>zus sierp</t>
  </si>
  <si>
    <t>pit 4r zaległy</t>
  </si>
  <si>
    <t>TYMON KUBACKI</t>
  </si>
  <si>
    <t>ZUZANNA MAJCHRZAK</t>
  </si>
  <si>
    <t>MAGDALENA KRZYSTEK</t>
  </si>
  <si>
    <t>MAŁY BASEN</t>
  </si>
  <si>
    <t>ZUZANNA DĄBROWSKA</t>
  </si>
  <si>
    <t>GOTARD ZIEMICKI</t>
  </si>
  <si>
    <t>JAKUB TOPOLSKI</t>
  </si>
  <si>
    <t>KRYSTIAN DĄBROWSKI</t>
  </si>
  <si>
    <t>GOTARD ZIEMIECKI</t>
  </si>
  <si>
    <t>ANTONINA KUCIŃSKA</t>
  </si>
  <si>
    <t>ADA ZAKRZEWSKA</t>
  </si>
  <si>
    <t>ANIA ZIEMIŃSKA</t>
  </si>
  <si>
    <t>NINA ZARLENGA</t>
  </si>
  <si>
    <t>WIKTOR ZARLENGA</t>
  </si>
  <si>
    <t>ALEKSANDER ZARLENGA</t>
  </si>
  <si>
    <t>HELENA ZARLENGA</t>
  </si>
  <si>
    <t>PRZEP NA 18.00</t>
  </si>
  <si>
    <t>SZYMON MICHALCZUK</t>
  </si>
  <si>
    <t>KAJETAN ŻUCHOWSKI</t>
  </si>
  <si>
    <t>NINA HALAK</t>
  </si>
  <si>
    <t>kochinke</t>
  </si>
  <si>
    <t>ALEKSANDRA PILAT</t>
  </si>
  <si>
    <t>KAMILA KUSKOWSKA</t>
  </si>
  <si>
    <t>ZOFIA SOSZYŃSKA</t>
  </si>
  <si>
    <t>JAN MARSZAŁEK</t>
  </si>
  <si>
    <t>MARIA MICEK</t>
  </si>
  <si>
    <t>LENA MARCHEL</t>
  </si>
  <si>
    <t>LILIA RUDZKA</t>
  </si>
  <si>
    <t>MATEUSZ BETA</t>
  </si>
  <si>
    <t>ILE JESZCZE</t>
  </si>
  <si>
    <t>NATANIEL DONDALSKI</t>
  </si>
  <si>
    <t>LENA DONDALSKA</t>
  </si>
  <si>
    <t>ZOSIA KORDYSZEWSKA</t>
  </si>
  <si>
    <t>JULIAN BIAŁEK</t>
  </si>
  <si>
    <t>HELENA GOŹDZIEWSKA</t>
  </si>
  <si>
    <t>ALEKSANDER GOŹDZIEWSKI</t>
  </si>
  <si>
    <t>MACIEJ JACEWICZ</t>
  </si>
  <si>
    <t>PIĄTEK 18.00 - 18.30</t>
  </si>
  <si>
    <t>ZUZANNA BASIAK</t>
  </si>
  <si>
    <t>ZOFIA MICEK</t>
  </si>
  <si>
    <t>PAWEŁ ZAREMBA</t>
  </si>
  <si>
    <t>MICHAŁ ZAREMBA</t>
  </si>
  <si>
    <t>ZOFIA GAJAK</t>
  </si>
  <si>
    <t>ANNA GAJAK</t>
  </si>
  <si>
    <t>POLA OSTROWSKA</t>
  </si>
  <si>
    <t>NATALIA KOSESKA</t>
  </si>
  <si>
    <t>KONSTANTY CZUBAJ</t>
  </si>
  <si>
    <t>PIĄTEK 18.30 19.00</t>
  </si>
  <si>
    <t>POLA ORZECHOWSKA</t>
  </si>
  <si>
    <t>IGA ORZECHOWSKA</t>
  </si>
  <si>
    <t>Początkujący+</t>
  </si>
  <si>
    <t>MARIA KLIMOWSKA</t>
  </si>
  <si>
    <t>MICHALINA DĄBROWSKA</t>
  </si>
  <si>
    <t>MALINA MIŁKOWSKA</t>
  </si>
  <si>
    <t>PIOTR WALTER</t>
  </si>
  <si>
    <t>KRZYSZTOF WALTER</t>
  </si>
  <si>
    <t>NAPISAĆ WIADOMOŚĆ</t>
  </si>
  <si>
    <t>do dopłaty u Janka</t>
  </si>
  <si>
    <t>SOB</t>
  </si>
  <si>
    <t>PON</t>
  </si>
  <si>
    <t>do dopłaty s.c.</t>
  </si>
  <si>
    <t>ŚROD</t>
  </si>
  <si>
    <t>PIĄT</t>
  </si>
  <si>
    <t>]</t>
  </si>
  <si>
    <t xml:space="preserve">Do dopłaty </t>
  </si>
  <si>
    <t>Gosia</t>
  </si>
  <si>
    <t>BRUNO DUŻYŃSKI</t>
  </si>
  <si>
    <t>JAN CZARNECKI</t>
  </si>
  <si>
    <t>ŁUCJA KOPEĆ</t>
  </si>
  <si>
    <t>NADIA KUTA</t>
  </si>
  <si>
    <t>JAN ŁUNIEWSKI</t>
  </si>
  <si>
    <t>KUBA ŻUBRŻYCKI</t>
  </si>
  <si>
    <t>PRZEMEK ŻUBRŻYCKI</t>
  </si>
  <si>
    <t>KORNELIA KONDRACIUK</t>
  </si>
  <si>
    <t>PAWEŁ SERBEŃSKI</t>
  </si>
  <si>
    <t>MATYLDA KOLASA</t>
  </si>
  <si>
    <t>MAGDALENA SAŁKIEWICZ</t>
  </si>
  <si>
    <t>MIKOŁAJ BIAŁEK</t>
  </si>
  <si>
    <t>JAKUB JANICKI</t>
  </si>
  <si>
    <t>POCZĄTKUJĄCA</t>
  </si>
  <si>
    <t xml:space="preserve">PATRYCJA WAWRZYNIAK </t>
  </si>
  <si>
    <t>MATEUSZ DERELA</t>
  </si>
  <si>
    <t>ANASTAZJA ŚCIŚNIAK</t>
  </si>
  <si>
    <t>ALICJA ŚCIŚNIAK</t>
  </si>
  <si>
    <t>KSAWERY ŁUKAŃSKI</t>
  </si>
  <si>
    <t>ALEKSANDER BIELIŃSKI</t>
  </si>
  <si>
    <t>FRANCISZEK ROGULSKI</t>
  </si>
  <si>
    <t>POCZĄTKUJĄCA +</t>
  </si>
  <si>
    <t>OSKAR FOGL</t>
  </si>
  <si>
    <t>FRYDERYK SZEPIETOWSKI</t>
  </si>
  <si>
    <t>KAMILA DOROSZKIEWICZ</t>
  </si>
  <si>
    <t>ZOFIA CZARNECKA</t>
  </si>
  <si>
    <t xml:space="preserve">DOMINIK BASIAK </t>
  </si>
  <si>
    <t>JAN CHRUSZCZEWSKI</t>
  </si>
  <si>
    <t>HANNA CHRUSZCZEWSKA</t>
  </si>
  <si>
    <t>prawnik</t>
  </si>
  <si>
    <t>JULIUSZ SZYMANOWSKI</t>
  </si>
  <si>
    <t>smart</t>
  </si>
  <si>
    <t>hoiń</t>
  </si>
  <si>
    <t>HELENKA KOŚCIELNY</t>
  </si>
  <si>
    <t>ADAM SKWIERCZYŃSKI</t>
  </si>
  <si>
    <t>JULIA PIŚKO</t>
  </si>
  <si>
    <t>WIKTOR WYSOCKI</t>
  </si>
  <si>
    <t>ALEKSANDER WYSOCKI</t>
  </si>
  <si>
    <t>JAROSŁAW MARCINIAK</t>
  </si>
  <si>
    <t>KAZIMIERZ KOŁODZIEJSKI-SMAGAŁA</t>
  </si>
  <si>
    <t>JULIA SZCZEREK</t>
  </si>
  <si>
    <t>MARCELINA ZIEMLEWICZ</t>
  </si>
  <si>
    <t>JULIA SAROSIEK</t>
  </si>
  <si>
    <t>OLAF GAJEWSKI</t>
  </si>
  <si>
    <t>WIKTOR DWORAKOWSKI</t>
  </si>
  <si>
    <t>ALICJA SYRÓWKA</t>
  </si>
  <si>
    <t>NIKOLA MARCZUK</t>
  </si>
  <si>
    <t>STELLA MARCZUK</t>
  </si>
  <si>
    <t>MAJA KABALA</t>
  </si>
  <si>
    <t>FRANEK KABALA</t>
  </si>
  <si>
    <t>ULA NITOWSKA</t>
  </si>
  <si>
    <t>ZADZWONIĆ</t>
  </si>
  <si>
    <t>WOJCIECH GÓRKA</t>
  </si>
  <si>
    <t>JAN WOŹNIAK</t>
  </si>
  <si>
    <t>EMMA WOŹNIAK</t>
  </si>
  <si>
    <t>OLIWIER AUGUSTYNIAK</t>
  </si>
  <si>
    <t>MIRON OSSOWSKI</t>
  </si>
  <si>
    <t>JOANNA WEŁYCZKO</t>
  </si>
  <si>
    <t>KAROLINA WEŁYCZKO</t>
  </si>
  <si>
    <t>JAN TOPA</t>
  </si>
  <si>
    <t>7 L</t>
  </si>
  <si>
    <t>ALICJA KUNIKOWSKA</t>
  </si>
  <si>
    <t xml:space="preserve">BEZ ŻABY </t>
  </si>
  <si>
    <t>OLIWIA IWON</t>
  </si>
  <si>
    <t>FELIKS SUMIKOWSKI</t>
  </si>
  <si>
    <t>KORNELIA TRACZ</t>
  </si>
  <si>
    <t>LEON WIJTWIJAK</t>
  </si>
  <si>
    <t>HUBERT LANGE</t>
  </si>
  <si>
    <t>MICHAŁ STANCZYK</t>
  </si>
  <si>
    <t>JAN ZAJĄC</t>
  </si>
  <si>
    <t>KAJETAN JARECKI</t>
  </si>
  <si>
    <t>JAN SZCZESNY</t>
  </si>
  <si>
    <t>WERONIKA JABŁONKA</t>
  </si>
  <si>
    <t>ULA NOWAK</t>
  </si>
  <si>
    <t>IGA MRÓZ</t>
  </si>
  <si>
    <t>KUBA MASZCZAK</t>
  </si>
  <si>
    <t>JAN ŻUKÓW</t>
  </si>
  <si>
    <t>LILIANA SIERPIŃSKA</t>
  </si>
  <si>
    <t>ADAM SIERPIŃSKI</t>
  </si>
  <si>
    <t>AD</t>
  </si>
  <si>
    <t>AMELIA GRZYWACZ</t>
  </si>
  <si>
    <t>PIOTR BĄK</t>
  </si>
  <si>
    <t>STANIZSŁAW MALANOWICZ</t>
  </si>
  <si>
    <t>ANASTAZJA BRYNDZA-SIDOROWICZ</t>
  </si>
  <si>
    <t>STANISŁAW BRYNDZA-SIDOROWICZ</t>
  </si>
  <si>
    <t>MARGARITA ALEINIK</t>
  </si>
  <si>
    <t>ZUZIA BURC</t>
  </si>
  <si>
    <t>OLIWIER BURC</t>
  </si>
  <si>
    <t>MIA SZELIGA</t>
  </si>
  <si>
    <t>ZUZIA HAJDAMOWICZ</t>
  </si>
  <si>
    <t>ANTONINA MISZTAL</t>
  </si>
  <si>
    <t>ALEKSANDRA MISZTAL</t>
  </si>
  <si>
    <t>EMILIA PIETRUCHA</t>
  </si>
  <si>
    <t>JULIAN GÓRCZYŃSKI</t>
  </si>
  <si>
    <t>MIKOŁAJ POPOWSKI</t>
  </si>
  <si>
    <t>NA DRUGI SEMESTR</t>
  </si>
  <si>
    <t>TEODOR FLIS</t>
  </si>
  <si>
    <t>MELANIA FLIS</t>
  </si>
  <si>
    <t>IGNACY SKOWRON-MORTKA</t>
  </si>
  <si>
    <t>LEON BARTOLEWSKI</t>
  </si>
  <si>
    <t>JAN GRZEŚKIEWICZ</t>
  </si>
  <si>
    <t>ZOFIA BIAŁECKA</t>
  </si>
  <si>
    <t>EMIL SEMENIUK</t>
  </si>
  <si>
    <t>MICHAŁ SEMENIUK</t>
  </si>
  <si>
    <t>inne k</t>
  </si>
  <si>
    <t xml:space="preserve">inne k </t>
  </si>
  <si>
    <t>ZUZANNA KARDASZ</t>
  </si>
  <si>
    <t>ALBERT REJN</t>
  </si>
  <si>
    <t>TOSIA SKIBA</t>
  </si>
  <si>
    <t>ADAM JASZCZYK</t>
  </si>
  <si>
    <t>ZOFIA JASZCZYK</t>
  </si>
  <si>
    <t>ALEKSANDER WRONA</t>
  </si>
  <si>
    <t>z 150 rez brata</t>
  </si>
  <si>
    <t>TALA NAJJAR</t>
  </si>
  <si>
    <t>YARA NAJJAR</t>
  </si>
  <si>
    <t>MAKSYMILIAN ŻELAZKO</t>
  </si>
  <si>
    <t>polisy firmowe</t>
  </si>
  <si>
    <t>koszulki</t>
  </si>
  <si>
    <t>IGOR KAŁMUK</t>
  </si>
  <si>
    <t>DAMIAN SHUMAK</t>
  </si>
  <si>
    <t>ARIADNA SHUMAK</t>
  </si>
  <si>
    <t>ADAM FATEK</t>
  </si>
  <si>
    <t>NATALIA CHARZYŃSKA</t>
  </si>
  <si>
    <t>HANNA RUKAT</t>
  </si>
  <si>
    <t>fundacja zał</t>
  </si>
  <si>
    <t>wniosek krs</t>
  </si>
  <si>
    <t>JAN KUCHARCZYK</t>
  </si>
  <si>
    <t>POLA OSSOWSKA</t>
  </si>
  <si>
    <t>WUM+karnety+lekcje ind</t>
  </si>
  <si>
    <t>Maks</t>
  </si>
  <si>
    <t>Natalia</t>
  </si>
  <si>
    <t>aneta</t>
  </si>
  <si>
    <t>LAURA CZAJA</t>
  </si>
  <si>
    <t>MARLENA CZAJA</t>
  </si>
  <si>
    <t>Karol</t>
  </si>
  <si>
    <t>ok</t>
  </si>
  <si>
    <t>inw</t>
  </si>
  <si>
    <t>ALBERT SZAWLIS</t>
  </si>
  <si>
    <t>ART. MEDIA</t>
  </si>
  <si>
    <t>Maciek</t>
  </si>
  <si>
    <t>na osobę 2023</t>
  </si>
  <si>
    <t>na os 2023</t>
  </si>
  <si>
    <t>ADAM ŁAZARZ</t>
  </si>
  <si>
    <t>zawieszona od 19.10 + okres wypow</t>
  </si>
  <si>
    <t>BERNADETA BIAŁECKA</t>
  </si>
  <si>
    <t>ZWROT PODATKU</t>
  </si>
  <si>
    <t>LENA BAGIŃSKA</t>
  </si>
  <si>
    <t>IGNACY BAGIŃSKI</t>
  </si>
  <si>
    <t>DAWID RUDZIEWICZ</t>
  </si>
  <si>
    <t>JAN KUCZKOWSKI</t>
  </si>
  <si>
    <t>KUBA MICHALSKI</t>
  </si>
  <si>
    <t>IGNACY PAWELSKI</t>
  </si>
  <si>
    <t>WITOLD BIAŁEK</t>
  </si>
  <si>
    <t>nadpłata 277 zł</t>
  </si>
  <si>
    <t>Broda</t>
  </si>
  <si>
    <t>LANCIA</t>
  </si>
  <si>
    <t>samochód</t>
  </si>
  <si>
    <t>napisałem</t>
  </si>
  <si>
    <t>37.95</t>
  </si>
  <si>
    <t>na mały??</t>
  </si>
  <si>
    <t>ILLIA KOZENKO</t>
  </si>
  <si>
    <t>FRANCISZEK PODSIADŁO</t>
  </si>
  <si>
    <t>GERARD ZALEWSKI</t>
  </si>
  <si>
    <t>SEWERYN ZALEWSKI</t>
  </si>
  <si>
    <t>SEMESTR 2023-luty</t>
  </si>
  <si>
    <t>LEON CZARNACKI</t>
  </si>
  <si>
    <t>m</t>
  </si>
  <si>
    <t>FILIP ARAK</t>
  </si>
  <si>
    <t>EMILIA STACHOWICZ</t>
  </si>
  <si>
    <t>MAKS ZABŁOCKI</t>
  </si>
  <si>
    <t>JAN SUTKOWSKI</t>
  </si>
  <si>
    <t>OSKAR WERNER-PILINOGA</t>
  </si>
  <si>
    <t>KAROL FILIPCZYŃSKI</t>
  </si>
  <si>
    <t xml:space="preserve">mieszkanie </t>
  </si>
  <si>
    <t>ind</t>
  </si>
  <si>
    <t>ywidualka z Malwiną</t>
  </si>
  <si>
    <t>PATRYK LAURYN</t>
  </si>
  <si>
    <t>obozy</t>
  </si>
  <si>
    <t>wypłata Gosi</t>
  </si>
  <si>
    <t>przychód sp + ob.</t>
  </si>
  <si>
    <t>mb</t>
  </si>
  <si>
    <t xml:space="preserve">odpisac na smms </t>
  </si>
  <si>
    <t>NIKODEM MATEJ</t>
  </si>
  <si>
    <t>odpisams ind c na s</t>
  </si>
  <si>
    <t>ODPISAC</t>
  </si>
  <si>
    <t>REZJA 26.11YGNAC</t>
  </si>
  <si>
    <t>Maciek F</t>
  </si>
  <si>
    <t>MARIAM GOMAA</t>
  </si>
  <si>
    <t>Miriam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</si>
</sst>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4"/>
      <color theme="1"/>
      <name val="Arial Rounded MT Bold"/>
      <family val="2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b/>
      <sz val="14"/>
      <color theme="1"/>
      <name val="Arial Rounded MT Bold"/>
      <family val="2"/>
    </font>
    <font>
      <b/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0"/>
      <color theme="1"/>
      <name val="Arial Rounded MT Bold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darkGray">
        <fgColor theme="0"/>
      </patternFill>
    </fill>
    <fill>
      <patternFill patternType="darkTrellis">
        <fgColor theme="0"/>
      </patternFill>
    </fill>
    <fill>
      <patternFill patternType="gray0625">
        <f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65"/>
        <bgColor indexed="64"/>
      </patternFill>
    </fill>
    <fill>
      <patternFill patternType="lightDown">
        <fgColor theme="0"/>
      </patternFill>
    </fill>
    <fill>
      <patternFill patternType="lightUp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darkGray">
        <fgColor theme="0"/>
        <bgColor theme="0"/>
      </patternFill>
    </fill>
    <fill>
      <patternFill patternType="solid">
        <fgColor rgb="FFFFFF00"/>
        <bgColor theme="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4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7" fillId="0" borderId="1" xfId="0" applyFont="1" applyBorder="1"/>
    <xf numFmtId="0" fontId="7" fillId="2" borderId="1" xfId="0" applyFont="1" applyFill="1" applyBorder="1"/>
    <xf numFmtId="0" fontId="8" fillId="2" borderId="0" xfId="0" applyFont="1" applyFill="1"/>
    <xf numFmtId="0" fontId="7" fillId="3" borderId="1" xfId="0" applyFont="1" applyFill="1" applyBorder="1"/>
    <xf numFmtId="0" fontId="7" fillId="4" borderId="1" xfId="0" applyFont="1" applyFill="1" applyBorder="1"/>
    <xf numFmtId="0" fontId="11" fillId="0" borderId="7" xfId="0" applyFont="1" applyBorder="1"/>
    <xf numFmtId="0" fontId="7" fillId="0" borderId="6" xfId="0" applyFont="1" applyBorder="1"/>
    <xf numFmtId="0" fontId="7" fillId="0" borderId="5" xfId="0" applyFont="1" applyBorder="1"/>
    <xf numFmtId="0" fontId="11" fillId="0" borderId="8" xfId="0" applyFont="1" applyBorder="1"/>
    <xf numFmtId="0" fontId="11" fillId="0" borderId="2" xfId="0" applyFont="1" applyBorder="1"/>
    <xf numFmtId="0" fontId="12" fillId="0" borderId="1" xfId="0" applyFont="1" applyBorder="1"/>
    <xf numFmtId="0" fontId="7" fillId="2" borderId="0" xfId="0" applyFont="1" applyFill="1"/>
    <xf numFmtId="0" fontId="7" fillId="5" borderId="1" xfId="0" applyFont="1" applyFill="1" applyBorder="1"/>
    <xf numFmtId="0" fontId="0" fillId="0" borderId="1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4" fillId="0" borderId="0" xfId="0" applyFont="1"/>
    <xf numFmtId="0" fontId="14" fillId="0" borderId="15" xfId="0" applyFont="1" applyBorder="1"/>
    <xf numFmtId="0" fontId="7" fillId="7" borderId="1" xfId="0" applyFont="1" applyFill="1" applyBorder="1"/>
    <xf numFmtId="0" fontId="15" fillId="0" borderId="0" xfId="0" applyFont="1"/>
    <xf numFmtId="0" fontId="12" fillId="0" borderId="0" xfId="0" applyFont="1"/>
    <xf numFmtId="0" fontId="4" fillId="6" borderId="1" xfId="0" applyFont="1" applyFill="1" applyBorder="1"/>
    <xf numFmtId="0" fontId="4" fillId="8" borderId="1" xfId="0" applyFont="1" applyFill="1" applyBorder="1"/>
    <xf numFmtId="17" fontId="0" fillId="0" borderId="0" xfId="0" applyNumberFormat="1"/>
    <xf numFmtId="0" fontId="0" fillId="0" borderId="12" xfId="0" applyBorder="1"/>
    <xf numFmtId="0" fontId="7" fillId="8" borderId="1" xfId="0" applyFont="1" applyFill="1" applyBorder="1"/>
    <xf numFmtId="0" fontId="8" fillId="8" borderId="0" xfId="0" applyFont="1" applyFill="1"/>
    <xf numFmtId="0" fontId="7" fillId="8" borderId="0" xfId="0" applyFont="1" applyFill="1"/>
    <xf numFmtId="0" fontId="11" fillId="0" borderId="18" xfId="0" applyFont="1" applyBorder="1"/>
    <xf numFmtId="0" fontId="16" fillId="0" borderId="0" xfId="0" applyFont="1"/>
    <xf numFmtId="0" fontId="4" fillId="8" borderId="0" xfId="0" applyFont="1" applyFill="1"/>
    <xf numFmtId="0" fontId="4" fillId="8" borderId="3" xfId="0" applyFont="1" applyFill="1" applyBorder="1"/>
    <xf numFmtId="0" fontId="4" fillId="8" borderId="4" xfId="0" applyFont="1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5" fillId="0" borderId="5" xfId="0" applyFont="1" applyBorder="1"/>
    <xf numFmtId="0" fontId="8" fillId="0" borderId="1" xfId="0" applyFont="1" applyBorder="1"/>
    <xf numFmtId="0" fontId="0" fillId="0" borderId="6" xfId="0" applyBorder="1"/>
    <xf numFmtId="0" fontId="7" fillId="9" borderId="1" xfId="0" applyFont="1" applyFill="1" applyBorder="1"/>
    <xf numFmtId="0" fontId="7" fillId="10" borderId="1" xfId="0" applyFont="1" applyFill="1" applyBorder="1"/>
    <xf numFmtId="164" fontId="0" fillId="0" borderId="0" xfId="0" applyNumberFormat="1"/>
    <xf numFmtId="0" fontId="0" fillId="0" borderId="15" xfId="0" applyBorder="1"/>
    <xf numFmtId="0" fontId="5" fillId="0" borderId="0" xfId="0" applyFont="1"/>
    <xf numFmtId="0" fontId="0" fillId="0" borderId="2" xfId="0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0" fillId="8" borderId="0" xfId="0" applyFill="1"/>
    <xf numFmtId="0" fontId="0" fillId="0" borderId="7" xfId="0" applyBorder="1"/>
    <xf numFmtId="0" fontId="4" fillId="0" borderId="18" xfId="0" applyFont="1" applyBorder="1"/>
    <xf numFmtId="0" fontId="4" fillId="0" borderId="6" xfId="0" applyFont="1" applyBorder="1"/>
    <xf numFmtId="0" fontId="4" fillId="0" borderId="16" xfId="0" applyFont="1" applyBorder="1"/>
    <xf numFmtId="0" fontId="5" fillId="0" borderId="18" xfId="0" applyFont="1" applyBorder="1"/>
    <xf numFmtId="2" fontId="14" fillId="0" borderId="0" xfId="0" applyNumberFormat="1" applyFont="1"/>
    <xf numFmtId="2" fontId="14" fillId="0" borderId="15" xfId="0" applyNumberFormat="1" applyFont="1" applyBorder="1"/>
    <xf numFmtId="2" fontId="0" fillId="0" borderId="0" xfId="0" applyNumberFormat="1"/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17" xfId="0" applyFont="1" applyBorder="1"/>
    <xf numFmtId="0" fontId="0" fillId="0" borderId="19" xfId="0" applyBorder="1"/>
    <xf numFmtId="0" fontId="14" fillId="0" borderId="0" xfId="0" applyFont="1" applyAlignment="1">
      <alignment horizontal="right"/>
    </xf>
    <xf numFmtId="0" fontId="5" fillId="0" borderId="16" xfId="0" applyFont="1" applyBorder="1"/>
    <xf numFmtId="0" fontId="5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1" xfId="0" applyFill="1" applyBorder="1"/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8" borderId="1" xfId="0" applyFill="1" applyBorder="1"/>
    <xf numFmtId="0" fontId="20" fillId="2" borderId="1" xfId="0" applyFont="1" applyFill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/>
    <xf numFmtId="0" fontId="22" fillId="0" borderId="1" xfId="0" applyFont="1" applyBorder="1"/>
    <xf numFmtId="0" fontId="23" fillId="0" borderId="0" xfId="0" applyFont="1"/>
    <xf numFmtId="0" fontId="21" fillId="2" borderId="1" xfId="0" applyFont="1" applyFill="1" applyBorder="1"/>
    <xf numFmtId="0" fontId="21" fillId="0" borderId="1" xfId="0" applyFont="1" applyBorder="1"/>
    <xf numFmtId="0" fontId="24" fillId="0" borderId="1" xfId="0" applyFont="1" applyBorder="1"/>
    <xf numFmtId="0" fontId="24" fillId="0" borderId="0" xfId="0" applyFont="1"/>
    <xf numFmtId="0" fontId="8" fillId="2" borderId="1" xfId="0" applyFont="1" applyFill="1" applyBorder="1"/>
    <xf numFmtId="0" fontId="21" fillId="6" borderId="1" xfId="0" applyFont="1" applyFill="1" applyBorder="1"/>
    <xf numFmtId="0" fontId="21" fillId="0" borderId="0" xfId="0" applyFont="1"/>
    <xf numFmtId="0" fontId="21" fillId="0" borderId="3" xfId="0" applyFont="1" applyBorder="1"/>
    <xf numFmtId="0" fontId="21" fillId="0" borderId="2" xfId="0" applyFont="1" applyBorder="1"/>
    <xf numFmtId="0" fontId="22" fillId="0" borderId="0" xfId="0" applyFont="1"/>
    <xf numFmtId="0" fontId="0" fillId="8" borderId="2" xfId="0" applyFill="1" applyBorder="1"/>
    <xf numFmtId="0" fontId="24" fillId="0" borderId="3" xfId="0" applyFont="1" applyBorder="1"/>
    <xf numFmtId="0" fontId="24" fillId="0" borderId="4" xfId="0" applyFont="1" applyBorder="1"/>
    <xf numFmtId="0" fontId="25" fillId="6" borderId="0" xfId="0" applyFont="1" applyFill="1"/>
    <xf numFmtId="0" fontId="28" fillId="0" borderId="1" xfId="0" applyFont="1" applyBorder="1"/>
    <xf numFmtId="0" fontId="26" fillId="0" borderId="1" xfId="0" applyFont="1" applyBorder="1"/>
    <xf numFmtId="0" fontId="27" fillId="0" borderId="0" xfId="0" applyFont="1"/>
    <xf numFmtId="0" fontId="18" fillId="0" borderId="0" xfId="0" applyFont="1"/>
    <xf numFmtId="2" fontId="18" fillId="0" borderId="0" xfId="0" applyNumberFormat="1" applyFont="1"/>
    <xf numFmtId="0" fontId="7" fillId="6" borderId="1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8" fillId="6" borderId="0" xfId="0" applyFont="1" applyFill="1"/>
    <xf numFmtId="0" fontId="0" fillId="6" borderId="0" xfId="0" applyFill="1"/>
    <xf numFmtId="0" fontId="0" fillId="6" borderId="3" xfId="0" applyFill="1" applyBorder="1"/>
    <xf numFmtId="0" fontId="0" fillId="6" borderId="4" xfId="0" applyFill="1" applyBorder="1"/>
    <xf numFmtId="0" fontId="19" fillId="11" borderId="0" xfId="0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8" fillId="6" borderId="1" xfId="0" applyFont="1" applyFill="1" applyBorder="1"/>
    <xf numFmtId="0" fontId="7" fillId="12" borderId="1" xfId="0" applyFont="1" applyFill="1" applyBorder="1"/>
    <xf numFmtId="0" fontId="8" fillId="12" borderId="0" xfId="0" applyFont="1" applyFill="1"/>
    <xf numFmtId="0" fontId="25" fillId="6" borderId="1" xfId="0" applyFont="1" applyFill="1" applyBorder="1"/>
    <xf numFmtId="0" fontId="32" fillId="0" borderId="1" xfId="0" applyFont="1" applyBorder="1"/>
    <xf numFmtId="0" fontId="0" fillId="6" borderId="6" xfId="0" applyFill="1" applyBorder="1"/>
    <xf numFmtId="0" fontId="7" fillId="6" borderId="6" xfId="0" applyFont="1" applyFill="1" applyBorder="1"/>
    <xf numFmtId="0" fontId="4" fillId="6" borderId="0" xfId="0" applyFont="1" applyFill="1"/>
    <xf numFmtId="0" fontId="30" fillId="2" borderId="0" xfId="0" applyFont="1" applyFill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2" xfId="0" applyFont="1" applyFill="1" applyBorder="1"/>
    <xf numFmtId="0" fontId="8" fillId="0" borderId="2" xfId="0" applyFont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7" fillId="0" borderId="2" xfId="0" applyFont="1" applyBorder="1"/>
    <xf numFmtId="0" fontId="21" fillId="0" borderId="4" xfId="0" applyFont="1" applyBorder="1"/>
    <xf numFmtId="0" fontId="0" fillId="2" borderId="2" xfId="0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8" borderId="3" xfId="0" applyFont="1" applyFill="1" applyBorder="1"/>
    <xf numFmtId="0" fontId="7" fillId="8" borderId="4" xfId="0" applyFont="1" applyFill="1" applyBorder="1"/>
    <xf numFmtId="0" fontId="7" fillId="6" borderId="3" xfId="0" applyFont="1" applyFill="1" applyBorder="1"/>
    <xf numFmtId="0" fontId="7" fillId="6" borderId="4" xfId="0" applyFont="1" applyFill="1" applyBorder="1"/>
    <xf numFmtId="0" fontId="24" fillId="6" borderId="3" xfId="0" applyFont="1" applyFill="1" applyBorder="1"/>
    <xf numFmtId="0" fontId="24" fillId="6" borderId="1" xfId="0" applyFont="1" applyFill="1" applyBorder="1"/>
    <xf numFmtId="0" fontId="7" fillId="13" borderId="1" xfId="0" applyFont="1" applyFill="1" applyBorder="1"/>
    <xf numFmtId="0" fontId="7" fillId="6" borderId="0" xfId="0" applyFont="1" applyFill="1"/>
    <xf numFmtId="0" fontId="0" fillId="6" borderId="5" xfId="0" applyFill="1" applyBorder="1"/>
    <xf numFmtId="0" fontId="0" fillId="12" borderId="2" xfId="0" applyFill="1" applyBorder="1"/>
    <xf numFmtId="0" fontId="7" fillId="12" borderId="3" xfId="0" applyFont="1" applyFill="1" applyBorder="1"/>
    <xf numFmtId="0" fontId="7" fillId="12" borderId="4" xfId="0" applyFont="1" applyFill="1" applyBorder="1"/>
    <xf numFmtId="0" fontId="24" fillId="6" borderId="4" xfId="0" applyFont="1" applyFill="1" applyBorder="1"/>
    <xf numFmtId="0" fontId="24" fillId="6" borderId="0" xfId="0" applyFont="1" applyFill="1"/>
    <xf numFmtId="0" fontId="14" fillId="6" borderId="1" xfId="0" applyFont="1" applyFill="1" applyBorder="1"/>
    <xf numFmtId="0" fontId="14" fillId="6" borderId="0" xfId="0" applyFont="1" applyFill="1"/>
    <xf numFmtId="0" fontId="20" fillId="6" borderId="1" xfId="0" applyFont="1" applyFill="1" applyBorder="1"/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0" xfId="0" applyFont="1"/>
    <xf numFmtId="0" fontId="19" fillId="6" borderId="2" xfId="0" applyFont="1" applyFill="1" applyBorder="1"/>
    <xf numFmtId="0" fontId="19" fillId="6" borderId="3" xfId="0" applyFont="1" applyFill="1" applyBorder="1"/>
    <xf numFmtId="0" fontId="19" fillId="6" borderId="4" xfId="0" applyFont="1" applyFill="1" applyBorder="1"/>
    <xf numFmtId="0" fontId="20" fillId="6" borderId="3" xfId="0" applyFont="1" applyFill="1" applyBorder="1"/>
    <xf numFmtId="0" fontId="20" fillId="6" borderId="4" xfId="0" applyFont="1" applyFill="1" applyBorder="1"/>
    <xf numFmtId="0" fontId="8" fillId="8" borderId="2" xfId="0" applyFont="1" applyFill="1" applyBorder="1"/>
    <xf numFmtId="0" fontId="8" fillId="8" borderId="3" xfId="0" applyFont="1" applyFill="1" applyBorder="1"/>
    <xf numFmtId="0" fontId="8" fillId="8" borderId="4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14" fillId="0" borderId="1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0" borderId="3" xfId="0" applyFont="1" applyBorder="1"/>
    <xf numFmtId="0" fontId="8" fillId="0" borderId="4" xfId="0" applyFont="1" applyBorder="1"/>
    <xf numFmtId="0" fontId="28" fillId="0" borderId="0" xfId="0" applyFont="1"/>
    <xf numFmtId="0" fontId="26" fillId="0" borderId="0" xfId="0" applyFont="1"/>
    <xf numFmtId="0" fontId="0" fillId="0" borderId="16" xfId="0" applyBorder="1"/>
    <xf numFmtId="0" fontId="5" fillId="0" borderId="7" xfId="0" applyFont="1" applyBorder="1"/>
    <xf numFmtId="0" fontId="0" fillId="6" borderId="7" xfId="0" applyFill="1" applyBorder="1"/>
    <xf numFmtId="0" fontId="0" fillId="6" borderId="18" xfId="0" applyFill="1" applyBorder="1"/>
    <xf numFmtId="0" fontId="4" fillId="6" borderId="18" xfId="0" applyFont="1" applyFill="1" applyBorder="1"/>
    <xf numFmtId="0" fontId="0" fillId="6" borderId="16" xfId="0" applyFill="1" applyBorder="1"/>
    <xf numFmtId="0" fontId="5" fillId="0" borderId="6" xfId="0" applyFont="1" applyBorder="1"/>
    <xf numFmtId="0" fontId="19" fillId="6" borderId="0" xfId="0" applyFont="1" applyFill="1"/>
    <xf numFmtId="0" fontId="14" fillId="6" borderId="6" xfId="0" applyFont="1" applyFill="1" applyBorder="1"/>
    <xf numFmtId="0" fontId="20" fillId="6" borderId="6" xfId="0" applyFont="1" applyFill="1" applyBorder="1"/>
    <xf numFmtId="0" fontId="8" fillId="12" borderId="1" xfId="0" applyFont="1" applyFill="1" applyBorder="1"/>
    <xf numFmtId="0" fontId="0" fillId="11" borderId="1" xfId="0" applyFill="1" applyBorder="1"/>
    <xf numFmtId="0" fontId="0" fillId="2" borderId="0" xfId="0" applyFill="1"/>
    <xf numFmtId="0" fontId="8" fillId="11" borderId="2" xfId="0" applyFont="1" applyFill="1" applyBorder="1"/>
    <xf numFmtId="0" fontId="0" fillId="11" borderId="2" xfId="0" applyFill="1" applyBorder="1"/>
    <xf numFmtId="0" fontId="0" fillId="14" borderId="2" xfId="0" applyFill="1" applyBorder="1"/>
    <xf numFmtId="0" fontId="14" fillId="11" borderId="2" xfId="0" applyFont="1" applyFill="1" applyBorder="1"/>
    <xf numFmtId="16" fontId="8" fillId="6" borderId="3" xfId="0" applyNumberFormat="1" applyFont="1" applyFill="1" applyBorder="1"/>
    <xf numFmtId="16" fontId="8" fillId="6" borderId="4" xfId="0" applyNumberFormat="1" applyFont="1" applyFill="1" applyBorder="1"/>
    <xf numFmtId="0" fontId="8" fillId="12" borderId="3" xfId="0" applyFont="1" applyFill="1" applyBorder="1"/>
    <xf numFmtId="0" fontId="20" fillId="12" borderId="4" xfId="0" applyFont="1" applyFill="1" applyBorder="1"/>
    <xf numFmtId="0" fontId="21" fillId="6" borderId="4" xfId="0" applyFont="1" applyFill="1" applyBorder="1"/>
    <xf numFmtId="0" fontId="21" fillId="6" borderId="3" xfId="0" applyFont="1" applyFill="1" applyBorder="1"/>
    <xf numFmtId="0" fontId="8" fillId="12" borderId="4" xfId="0" applyFont="1" applyFill="1" applyBorder="1"/>
    <xf numFmtId="0" fontId="0" fillId="12" borderId="3" xfId="0" applyFill="1" applyBorder="1"/>
    <xf numFmtId="0" fontId="0" fillId="12" borderId="4" xfId="0" applyFill="1" applyBorder="1"/>
    <xf numFmtId="0" fontId="14" fillId="6" borderId="3" xfId="0" applyFont="1" applyFill="1" applyBorder="1"/>
    <xf numFmtId="0" fontId="14" fillId="6" borderId="4" xfId="0" applyFont="1" applyFill="1" applyBorder="1"/>
    <xf numFmtId="0" fontId="29" fillId="6" borderId="0" xfId="1" applyFill="1" applyAlignment="1"/>
    <xf numFmtId="0" fontId="19" fillId="11" borderId="2" xfId="0" applyFont="1" applyFill="1" applyBorder="1"/>
    <xf numFmtId="0" fontId="4" fillId="6" borderId="6" xfId="0" applyFont="1" applyFill="1" applyBorder="1"/>
    <xf numFmtId="0" fontId="4" fillId="6" borderId="16" xfId="0" applyFont="1" applyFill="1" applyBorder="1"/>
    <xf numFmtId="0" fontId="26" fillId="6" borderId="0" xfId="0" applyFont="1" applyFill="1"/>
    <xf numFmtId="0" fontId="26" fillId="6" borderId="3" xfId="0" applyFont="1" applyFill="1" applyBorder="1"/>
    <xf numFmtId="0" fontId="26" fillId="6" borderId="4" xfId="0" applyFont="1" applyFill="1" applyBorder="1"/>
    <xf numFmtId="0" fontId="14" fillId="8" borderId="2" xfId="0" applyFont="1" applyFill="1" applyBorder="1"/>
    <xf numFmtId="0" fontId="14" fillId="8" borderId="3" xfId="0" applyFont="1" applyFill="1" applyBorder="1"/>
    <xf numFmtId="0" fontId="14" fillId="8" borderId="4" xfId="0" applyFont="1" applyFill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2" borderId="3" xfId="0" applyFont="1" applyFill="1" applyBorder="1"/>
    <xf numFmtId="0" fontId="11" fillId="0" borderId="0" xfId="0" applyFont="1"/>
    <xf numFmtId="0" fontId="7" fillId="0" borderId="24" xfId="0" applyFont="1" applyBorder="1"/>
    <xf numFmtId="0" fontId="0" fillId="11" borderId="8" xfId="0" applyFill="1" applyBorder="1"/>
    <xf numFmtId="0" fontId="8" fillId="14" borderId="2" xfId="0" applyFont="1" applyFill="1" applyBorder="1"/>
    <xf numFmtId="0" fontId="14" fillId="6" borderId="2" xfId="0" applyFont="1" applyFill="1" applyBorder="1"/>
    <xf numFmtId="0" fontId="21" fillId="0" borderId="6" xfId="0" applyFont="1" applyBorder="1"/>
    <xf numFmtId="16" fontId="7" fillId="6" borderId="0" xfId="0" applyNumberFormat="1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12" borderId="0" xfId="0" applyFill="1"/>
    <xf numFmtId="0" fontId="7" fillId="12" borderId="0" xfId="0" applyFont="1" applyFill="1"/>
    <xf numFmtId="0" fontId="6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7" fillId="12" borderId="0" xfId="0" applyFont="1" applyFill="1" applyAlignment="1">
      <alignment horizontal="center"/>
    </xf>
    <xf numFmtId="16" fontId="7" fillId="0" borderId="0" xfId="0" applyNumberFormat="1" applyFont="1"/>
    <xf numFmtId="0" fontId="5" fillId="0" borderId="2" xfId="0" applyFont="1" applyBorder="1"/>
    <xf numFmtId="0" fontId="8" fillId="6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11" borderId="1" xfId="0" applyFont="1" applyFill="1" applyBorder="1"/>
    <xf numFmtId="0" fontId="5" fillId="0" borderId="6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2" borderId="2" xfId="0" applyFont="1" applyFill="1" applyBorder="1"/>
    <xf numFmtId="16" fontId="0" fillId="0" borderId="0" xfId="0" applyNumberFormat="1"/>
    <xf numFmtId="0" fontId="8" fillId="11" borderId="1" xfId="0" applyFont="1" applyFill="1" applyBorder="1"/>
    <xf numFmtId="0" fontId="35" fillId="6" borderId="0" xfId="0" applyFont="1" applyFill="1"/>
    <xf numFmtId="0" fontId="2" fillId="6" borderId="0" xfId="0" applyFont="1" applyFill="1"/>
    <xf numFmtId="0" fontId="11" fillId="6" borderId="1" xfId="0" applyFont="1" applyFill="1" applyBorder="1"/>
    <xf numFmtId="0" fontId="7" fillId="6" borderId="2" xfId="0" applyFont="1" applyFill="1" applyBorder="1"/>
    <xf numFmtId="0" fontId="8" fillId="12" borderId="2" xfId="0" applyFont="1" applyFill="1" applyBorder="1"/>
    <xf numFmtId="0" fontId="14" fillId="12" borderId="2" xfId="0" applyFont="1" applyFill="1" applyBorder="1"/>
    <xf numFmtId="0" fontId="14" fillId="12" borderId="3" xfId="0" applyFont="1" applyFill="1" applyBorder="1"/>
    <xf numFmtId="0" fontId="0" fillId="6" borderId="8" xfId="0" applyFill="1" applyBorder="1"/>
    <xf numFmtId="0" fontId="0" fillId="12" borderId="1" xfId="0" applyFill="1" applyBorder="1"/>
    <xf numFmtId="0" fontId="19" fillId="6" borderId="1" xfId="0" applyFont="1" applyFill="1" applyBorder="1"/>
    <xf numFmtId="0" fontId="12" fillId="6" borderId="0" xfId="0" applyFont="1" applyFill="1"/>
    <xf numFmtId="0" fontId="16" fillId="6" borderId="0" xfId="0" applyFont="1" applyFill="1"/>
    <xf numFmtId="0" fontId="5" fillId="6" borderId="1" xfId="0" applyFont="1" applyFill="1" applyBorder="1"/>
    <xf numFmtId="0" fontId="22" fillId="6" borderId="1" xfId="0" applyFont="1" applyFill="1" applyBorder="1"/>
    <xf numFmtId="0" fontId="34" fillId="6" borderId="1" xfId="0" applyFont="1" applyFill="1" applyBorder="1"/>
    <xf numFmtId="0" fontId="4" fillId="11" borderId="1" xfId="0" applyFont="1" applyFill="1" applyBorder="1"/>
    <xf numFmtId="0" fontId="4" fillId="6" borderId="17" xfId="0" applyFont="1" applyFill="1" applyBorder="1"/>
    <xf numFmtId="0" fontId="5" fillId="6" borderId="4" xfId="0" applyFont="1" applyFill="1" applyBorder="1"/>
    <xf numFmtId="0" fontId="4" fillId="0" borderId="5" xfId="0" applyFont="1" applyBorder="1"/>
    <xf numFmtId="0" fontId="12" fillId="0" borderId="3" xfId="0" applyFont="1" applyBorder="1"/>
    <xf numFmtId="0" fontId="19" fillId="6" borderId="0" xfId="0" applyFont="1" applyFill="1" applyAlignment="1">
      <alignment horizontal="center"/>
    </xf>
    <xf numFmtId="0" fontId="0" fillId="2" borderId="6" xfId="0" applyFill="1" applyBorder="1"/>
    <xf numFmtId="0" fontId="7" fillId="12" borderId="2" xfId="0" applyFont="1" applyFill="1" applyBorder="1"/>
    <xf numFmtId="0" fontId="21" fillId="6" borderId="2" xfId="0" applyFont="1" applyFill="1" applyBorder="1"/>
    <xf numFmtId="9" fontId="8" fillId="0" borderId="0" xfId="0" applyNumberFormat="1" applyFont="1"/>
    <xf numFmtId="9" fontId="0" fillId="0" borderId="0" xfId="0" applyNumberFormat="1"/>
    <xf numFmtId="9" fontId="4" fillId="0" borderId="0" xfId="0" applyNumberFormat="1" applyFont="1"/>
    <xf numFmtId="0" fontId="8" fillId="6" borderId="7" xfId="0" applyFont="1" applyFill="1" applyBorder="1"/>
    <xf numFmtId="16" fontId="8" fillId="6" borderId="2" xfId="0" applyNumberFormat="1" applyFont="1" applyFill="1" applyBorder="1"/>
    <xf numFmtId="0" fontId="8" fillId="6" borderId="6" xfId="0" applyFont="1" applyFill="1" applyBorder="1"/>
    <xf numFmtId="0" fontId="16" fillId="6" borderId="2" xfId="0" applyFont="1" applyFill="1" applyBorder="1"/>
    <xf numFmtId="0" fontId="36" fillId="6" borderId="0" xfId="0" applyFont="1" applyFill="1"/>
    <xf numFmtId="0" fontId="34" fillId="11" borderId="1" xfId="0" applyFont="1" applyFill="1" applyBorder="1"/>
    <xf numFmtId="0" fontId="0" fillId="0" borderId="0" xfId="0" applyAlignment="1">
      <alignment horizontal="left"/>
    </xf>
    <xf numFmtId="0" fontId="37" fillId="0" borderId="0" xfId="0" applyFont="1"/>
    <xf numFmtId="0" fontId="7" fillId="14" borderId="1" xfId="0" applyFont="1" applyFill="1" applyBorder="1"/>
    <xf numFmtId="0" fontId="0" fillId="11" borderId="0" xfId="0" applyFill="1"/>
    <xf numFmtId="0" fontId="8" fillId="0" borderId="7" xfId="0" applyFont="1" applyBorder="1"/>
    <xf numFmtId="0" fontId="8" fillId="0" borderId="6" xfId="0" applyFont="1" applyBorder="1"/>
    <xf numFmtId="0" fontId="8" fillId="0" borderId="18" xfId="0" applyFont="1" applyBorder="1"/>
    <xf numFmtId="0" fontId="20" fillId="0" borderId="0" xfId="0" applyFont="1"/>
    <xf numFmtId="0" fontId="21" fillId="6" borderId="0" xfId="0" applyFont="1" applyFill="1"/>
    <xf numFmtId="0" fontId="7" fillId="3" borderId="18" xfId="0" applyFont="1" applyFill="1" applyBorder="1"/>
    <xf numFmtId="0" fontId="7" fillId="6" borderId="16" xfId="0" applyFont="1" applyFill="1" applyBorder="1"/>
    <xf numFmtId="0" fontId="7" fillId="0" borderId="18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8" fillId="0" borderId="0" xfId="0" applyFont="1"/>
    <xf numFmtId="0" fontId="7" fillId="11" borderId="2" xfId="0" applyFont="1" applyFill="1" applyBorder="1"/>
    <xf numFmtId="0" fontId="7" fillId="11" borderId="0" xfId="0" applyFont="1" applyFill="1"/>
    <xf numFmtId="10" fontId="0" fillId="0" borderId="0" xfId="0" applyNumberFormat="1" applyAlignment="1">
      <alignment horizontal="center"/>
    </xf>
    <xf numFmtId="0" fontId="21" fillId="11" borderId="2" xfId="0" applyFont="1" applyFill="1" applyBorder="1"/>
    <xf numFmtId="0" fontId="22" fillId="11" borderId="2" xfId="0" applyFont="1" applyFill="1" applyBorder="1"/>
    <xf numFmtId="0" fontId="8" fillId="11" borderId="0" xfId="0" applyFont="1" applyFill="1"/>
    <xf numFmtId="0" fontId="8" fillId="11" borderId="7" xfId="0" applyFont="1" applyFill="1" applyBorder="1"/>
    <xf numFmtId="0" fontId="0" fillId="11" borderId="6" xfId="0" applyFill="1" applyBorder="1"/>
    <xf numFmtId="0" fontId="7" fillId="14" borderId="2" xfId="0" applyFont="1" applyFill="1" applyBorder="1"/>
    <xf numFmtId="0" fontId="0" fillId="11" borderId="7" xfId="0" applyFill="1" applyBorder="1"/>
    <xf numFmtId="0" fontId="4" fillId="11" borderId="0" xfId="0" applyFont="1" applyFill="1"/>
    <xf numFmtId="0" fontId="8" fillId="11" borderId="3" xfId="0" applyFont="1" applyFill="1" applyBorder="1"/>
    <xf numFmtId="16" fontId="8" fillId="11" borderId="2" xfId="0" applyNumberFormat="1" applyFont="1" applyFill="1" applyBorder="1"/>
    <xf numFmtId="0" fontId="36" fillId="11" borderId="2" xfId="0" applyFont="1" applyFill="1" applyBorder="1"/>
    <xf numFmtId="0" fontId="16" fillId="11" borderId="2" xfId="0" applyFont="1" applyFill="1" applyBorder="1"/>
    <xf numFmtId="0" fontId="0" fillId="0" borderId="25" xfId="0" applyBorder="1"/>
    <xf numFmtId="0" fontId="7" fillId="0" borderId="25" xfId="0" applyFont="1" applyBorder="1" applyAlignment="1">
      <alignment horizontal="center"/>
    </xf>
    <xf numFmtId="0" fontId="7" fillId="11" borderId="25" xfId="0" applyFont="1" applyFill="1" applyBorder="1"/>
    <xf numFmtId="0" fontId="5" fillId="0" borderId="8" xfId="0" applyFont="1" applyBorder="1"/>
    <xf numFmtId="0" fontId="34" fillId="6" borderId="2" xfId="0" applyFont="1" applyFill="1" applyBorder="1"/>
    <xf numFmtId="0" fontId="39" fillId="6" borderId="1" xfId="0" applyFont="1" applyFill="1" applyBorder="1"/>
    <xf numFmtId="0" fontId="39" fillId="12" borderId="1" xfId="0" applyFont="1" applyFill="1" applyBorder="1"/>
    <xf numFmtId="0" fontId="33" fillId="11" borderId="2" xfId="0" applyFont="1" applyFill="1" applyBorder="1"/>
    <xf numFmtId="17" fontId="8" fillId="11" borderId="2" xfId="0" applyNumberFormat="1" applyFont="1" applyFill="1" applyBorder="1"/>
    <xf numFmtId="0" fontId="0" fillId="0" borderId="18" xfId="0" applyBorder="1"/>
    <xf numFmtId="0" fontId="8" fillId="6" borderId="7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2" fontId="4" fillId="0" borderId="0" xfId="0" applyNumberFormat="1" applyFont="1"/>
    <xf numFmtId="0" fontId="34" fillId="11" borderId="2" xfId="0" applyFont="1" applyFill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8" borderId="2" xfId="0" applyFont="1" applyFill="1" applyBorder="1"/>
    <xf numFmtId="0" fontId="8" fillId="8" borderId="3" xfId="0" applyFont="1" applyFill="1" applyBorder="1"/>
    <xf numFmtId="0" fontId="8" fillId="8" borderId="4" xfId="0" applyFont="1" applyFill="1" applyBorder="1"/>
    <xf numFmtId="0" fontId="0" fillId="0" borderId="2" xfId="0" applyBorder="1"/>
    <xf numFmtId="0" fontId="7" fillId="0" borderId="3" xfId="0" applyFont="1" applyBorder="1"/>
    <xf numFmtId="0" fontId="7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0" fillId="0" borderId="3" xfId="0" applyBorder="1"/>
    <xf numFmtId="0" fontId="0" fillId="0" borderId="4" xfId="0" applyBorder="1"/>
    <xf numFmtId="0" fontId="19" fillId="11" borderId="2" xfId="0" applyFont="1" applyFill="1" applyBorder="1"/>
    <xf numFmtId="0" fontId="19" fillId="11" borderId="3" xfId="0" applyFont="1" applyFill="1" applyBorder="1"/>
    <xf numFmtId="0" fontId="19" fillId="11" borderId="4" xfId="0" applyFont="1" applyFill="1" applyBorder="1"/>
    <xf numFmtId="0" fontId="22" fillId="0" borderId="2" xfId="0" applyFont="1" applyBorder="1"/>
    <xf numFmtId="0" fontId="22" fillId="0" borderId="3" xfId="0" applyFont="1" applyBorder="1"/>
    <xf numFmtId="0" fontId="22" fillId="0" borderId="4" xfId="0" applyFont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19" fillId="6" borderId="2" xfId="0" applyFont="1" applyFill="1" applyBorder="1"/>
    <xf numFmtId="0" fontId="19" fillId="6" borderId="3" xfId="0" applyFont="1" applyFill="1" applyBorder="1"/>
    <xf numFmtId="0" fontId="19" fillId="6" borderId="4" xfId="0" applyFont="1" applyFill="1" applyBorder="1"/>
    <xf numFmtId="0" fontId="4" fillId="0" borderId="0" xfId="0" applyFont="1"/>
    <xf numFmtId="0" fontId="0" fillId="0" borderId="7" xfId="0" applyBorder="1"/>
    <xf numFmtId="0" fontId="0" fillId="0" borderId="6" xfId="0" applyBorder="1"/>
    <xf numFmtId="0" fontId="0" fillId="0" borderId="16" xfId="0" applyBorder="1"/>
    <xf numFmtId="0" fontId="17" fillId="0" borderId="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7" fillId="6" borderId="3" xfId="0" applyFont="1" applyFill="1" applyBorder="1"/>
    <xf numFmtId="0" fontId="7" fillId="6" borderId="4" xfId="0" applyFont="1" applyFill="1" applyBorder="1"/>
    <xf numFmtId="0" fontId="8" fillId="6" borderId="2" xfId="0" applyFont="1" applyFill="1" applyBorder="1"/>
    <xf numFmtId="0" fontId="8" fillId="6" borderId="3" xfId="0" applyFont="1" applyFill="1" applyBorder="1"/>
    <xf numFmtId="0" fontId="8" fillId="6" borderId="4" xfId="0" applyFont="1" applyFill="1" applyBorder="1"/>
    <xf numFmtId="0" fontId="16" fillId="8" borderId="2" xfId="0" applyFont="1" applyFill="1" applyBorder="1"/>
    <xf numFmtId="0" fontId="16" fillId="8" borderId="3" xfId="0" applyFont="1" applyFill="1" applyBorder="1"/>
    <xf numFmtId="0" fontId="16" fillId="8" borderId="4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4"/>
  <sheetViews>
    <sheetView view="pageBreakPreview" topLeftCell="A438" zoomScale="101" zoomScaleNormal="101" zoomScaleSheetLayoutView="81" workbookViewId="0">
      <selection activeCell="B457" sqref="B457"/>
    </sheetView>
  </sheetViews>
  <sheetFormatPr defaultColWidth="8.85546875" defaultRowHeight="15"/>
  <cols>
    <col min="1" max="1" width="5.7109375" style="8" customWidth="1"/>
    <col min="2" max="2" width="10.7109375" style="8" customWidth="1"/>
    <col min="3" max="3" width="11.28515625" style="8" bestFit="1" customWidth="1"/>
    <col min="4" max="4" width="15.42578125" style="8" customWidth="1"/>
    <col min="5" max="5" width="15.28515625" style="8" customWidth="1"/>
    <col min="6" max="6" width="14.42578125" style="8" customWidth="1"/>
    <col min="7" max="7" width="13" style="8" customWidth="1"/>
    <col min="8" max="8" width="8.85546875" style="8"/>
    <col min="9" max="9" width="12.140625" style="8" customWidth="1"/>
    <col min="10" max="10" width="13.28515625" style="8" bestFit="1" customWidth="1"/>
    <col min="11" max="11" width="8.85546875" style="8"/>
    <col min="12" max="12" width="11.7109375" style="8" bestFit="1" customWidth="1"/>
    <col min="13" max="13" width="8.85546875" style="8"/>
    <col min="14" max="14" width="14.140625" style="8" customWidth="1"/>
    <col min="15" max="15" width="14" style="8" customWidth="1"/>
    <col min="16" max="16" width="14.140625" style="8" customWidth="1"/>
    <col min="17" max="17" width="27.28515625" style="8" customWidth="1"/>
    <col min="18" max="18" width="11.140625" style="8" customWidth="1"/>
    <col min="19" max="16384" width="8.85546875" style="8"/>
  </cols>
  <sheetData>
    <row r="1" spans="1:13" ht="16.5">
      <c r="A1" s="7"/>
      <c r="G1" s="162"/>
      <c r="M1" s="9"/>
    </row>
    <row r="2" spans="1:13" ht="18">
      <c r="B2" s="2" t="s">
        <v>643</v>
      </c>
      <c r="C2" s="11"/>
      <c r="D2" s="11"/>
      <c r="G2" s="162"/>
    </row>
    <row r="3" spans="1:13">
      <c r="G3" s="162"/>
    </row>
    <row r="4" spans="1:13">
      <c r="A4" s="13">
        <v>1</v>
      </c>
      <c r="B4" s="63" t="s">
        <v>205</v>
      </c>
      <c r="C4" s="148"/>
      <c r="D4" s="149"/>
      <c r="E4" s="13">
        <v>769</v>
      </c>
      <c r="F4" s="13">
        <v>0</v>
      </c>
      <c r="G4" s="205"/>
      <c r="H4" s="63"/>
      <c r="I4" s="149"/>
      <c r="M4" s="8">
        <v>1</v>
      </c>
    </row>
    <row r="5" spans="1:13">
      <c r="A5" s="13">
        <v>2</v>
      </c>
      <c r="B5" s="63" t="s">
        <v>321</v>
      </c>
      <c r="C5" s="148"/>
      <c r="D5" s="149"/>
      <c r="E5" s="13">
        <v>769</v>
      </c>
      <c r="F5" s="13">
        <v>0</v>
      </c>
      <c r="G5" s="205"/>
      <c r="H5" s="63"/>
      <c r="I5" s="149"/>
      <c r="M5" s="8">
        <v>1</v>
      </c>
    </row>
    <row r="6" spans="1:13">
      <c r="A6" s="13">
        <v>3</v>
      </c>
      <c r="B6" s="144" t="s">
        <v>535</v>
      </c>
      <c r="C6" s="190"/>
      <c r="D6" s="191"/>
      <c r="E6" s="56">
        <v>769</v>
      </c>
      <c r="F6" s="56">
        <v>0</v>
      </c>
      <c r="G6" s="205"/>
      <c r="H6" s="145"/>
      <c r="I6" s="215"/>
      <c r="J6" s="8">
        <f t="shared" ref="J6" si="0">L6*K6</f>
        <v>0</v>
      </c>
      <c r="K6" s="101"/>
      <c r="L6" s="13"/>
      <c r="M6" s="9">
        <v>1</v>
      </c>
    </row>
    <row r="7" spans="1:13">
      <c r="A7" s="13">
        <v>4</v>
      </c>
      <c r="B7" s="63" t="s">
        <v>534</v>
      </c>
      <c r="C7" s="148"/>
      <c r="D7" s="149"/>
      <c r="E7" s="26">
        <v>769</v>
      </c>
      <c r="F7" s="26">
        <v>0</v>
      </c>
      <c r="G7" s="205"/>
      <c r="H7" s="63"/>
      <c r="I7" s="85"/>
      <c r="M7">
        <v>1</v>
      </c>
    </row>
    <row r="8" spans="1:13">
      <c r="A8" s="13">
        <v>5</v>
      </c>
      <c r="B8" s="63" t="s">
        <v>549</v>
      </c>
      <c r="C8" s="84"/>
      <c r="D8" s="85"/>
      <c r="E8" s="26">
        <v>810</v>
      </c>
      <c r="F8" s="26">
        <v>0</v>
      </c>
      <c r="G8" s="205"/>
      <c r="H8" s="120" t="s">
        <v>730</v>
      </c>
      <c r="I8" s="125"/>
      <c r="J8" s="8">
        <f t="shared" ref="J8" si="1">L8*K8</f>
        <v>0</v>
      </c>
      <c r="K8" s="26"/>
      <c r="L8" s="26"/>
      <c r="M8" s="9">
        <v>1</v>
      </c>
    </row>
    <row r="9" spans="1:13">
      <c r="A9" s="13">
        <v>6</v>
      </c>
      <c r="B9" s="63" t="s">
        <v>369</v>
      </c>
      <c r="C9" s="148"/>
      <c r="D9" s="149"/>
      <c r="E9" s="26">
        <v>810</v>
      </c>
      <c r="F9" s="13">
        <v>0</v>
      </c>
      <c r="G9" s="205"/>
      <c r="H9" s="63"/>
      <c r="I9" s="149"/>
      <c r="M9">
        <v>1</v>
      </c>
    </row>
    <row r="10" spans="1:13">
      <c r="A10" s="26">
        <v>7</v>
      </c>
      <c r="B10" s="63" t="s">
        <v>736</v>
      </c>
      <c r="C10" s="148"/>
      <c r="D10" s="149"/>
      <c r="E10" s="26">
        <v>810</v>
      </c>
      <c r="F10" s="26">
        <v>0</v>
      </c>
      <c r="G10" s="205"/>
      <c r="H10" s="63"/>
      <c r="I10" s="149"/>
      <c r="M10" s="9">
        <v>1</v>
      </c>
    </row>
    <row r="11" spans="1:13">
      <c r="A11" s="26">
        <v>8</v>
      </c>
      <c r="B11" s="63" t="s">
        <v>526</v>
      </c>
      <c r="C11" s="148"/>
      <c r="D11" s="149"/>
      <c r="E11" s="13">
        <v>769</v>
      </c>
      <c r="F11" s="26">
        <v>0</v>
      </c>
      <c r="G11" s="205"/>
      <c r="H11" s="63"/>
      <c r="I11" s="149"/>
      <c r="J11"/>
      <c r="M11">
        <v>1</v>
      </c>
    </row>
    <row r="12" spans="1:13">
      <c r="A12" s="26">
        <v>9</v>
      </c>
      <c r="B12" s="63" t="s">
        <v>513</v>
      </c>
      <c r="C12" s="84"/>
      <c r="D12" s="85"/>
      <c r="E12" s="26">
        <v>803</v>
      </c>
      <c r="F12" s="26">
        <v>0</v>
      </c>
      <c r="G12" s="205"/>
      <c r="H12" s="120"/>
      <c r="I12" s="125"/>
      <c r="K12" s="26"/>
      <c r="L12" s="26"/>
      <c r="M12" s="9">
        <v>1</v>
      </c>
    </row>
    <row r="13" spans="1:13">
      <c r="A13" s="26">
        <v>10</v>
      </c>
      <c r="B13" s="144" t="s">
        <v>969</v>
      </c>
      <c r="C13" s="190"/>
      <c r="D13" s="191"/>
      <c r="E13" s="26">
        <v>769</v>
      </c>
      <c r="F13" s="26">
        <v>0</v>
      </c>
      <c r="G13" s="205"/>
      <c r="H13" s="120"/>
      <c r="I13" s="125"/>
      <c r="J13" s="8">
        <f t="shared" ref="J13" si="2">L13*K13</f>
        <v>0</v>
      </c>
      <c r="K13" s="26"/>
      <c r="L13" s="26"/>
      <c r="M13" s="9">
        <v>1</v>
      </c>
    </row>
    <row r="14" spans="1:13">
      <c r="A14" s="26">
        <v>11</v>
      </c>
      <c r="B14" s="63"/>
      <c r="C14" s="84"/>
      <c r="D14" s="85"/>
      <c r="E14" s="26"/>
      <c r="F14" s="26"/>
      <c r="G14" s="205"/>
      <c r="H14" s="120"/>
      <c r="I14" s="125"/>
      <c r="K14" s="26"/>
      <c r="L14" s="26"/>
      <c r="M14" s="9"/>
    </row>
    <row r="15" spans="1:13">
      <c r="A15" s="26"/>
      <c r="B15" s="144"/>
      <c r="C15" s="190"/>
      <c r="D15" s="191"/>
      <c r="E15" s="56"/>
      <c r="F15" s="56"/>
      <c r="G15" s="121"/>
      <c r="H15" s="145"/>
      <c r="I15" s="215"/>
      <c r="J15" s="8">
        <f>K15*L15</f>
        <v>7038</v>
      </c>
      <c r="K15" s="101">
        <v>782</v>
      </c>
      <c r="L15" s="13">
        <v>9</v>
      </c>
      <c r="M15" s="9"/>
    </row>
    <row r="16" spans="1:13">
      <c r="G16" s="162"/>
      <c r="J16" s="8">
        <f t="shared" ref="J16:J74" si="3">L16*K16</f>
        <v>0</v>
      </c>
    </row>
    <row r="17" spans="1:16">
      <c r="G17" s="162"/>
      <c r="J17" s="8">
        <f t="shared" si="3"/>
        <v>0</v>
      </c>
    </row>
    <row r="18" spans="1:16" ht="18.75">
      <c r="A18" s="7"/>
      <c r="B18" s="2" t="s">
        <v>122</v>
      </c>
      <c r="C18" s="11"/>
      <c r="D18" s="11"/>
      <c r="G18" s="162"/>
      <c r="J18" s="8">
        <f t="shared" si="3"/>
        <v>0</v>
      </c>
      <c r="M18" s="9"/>
      <c r="N18" t="s">
        <v>63</v>
      </c>
      <c r="O18" t="s">
        <v>64</v>
      </c>
      <c r="P18" t="s">
        <v>65</v>
      </c>
    </row>
    <row r="19" spans="1:16" ht="16.5">
      <c r="A19" s="7"/>
      <c r="G19" s="162"/>
      <c r="J19" s="8">
        <f t="shared" si="3"/>
        <v>0</v>
      </c>
      <c r="M19" s="9"/>
    </row>
    <row r="20" spans="1:16">
      <c r="A20" s="12">
        <v>1</v>
      </c>
      <c r="B20" s="356" t="s">
        <v>924</v>
      </c>
      <c r="C20" s="357"/>
      <c r="D20" s="358"/>
      <c r="E20" s="13">
        <v>810</v>
      </c>
      <c r="F20" s="13">
        <v>0</v>
      </c>
      <c r="G20" s="208"/>
      <c r="H20" s="157"/>
      <c r="I20" s="158"/>
      <c r="K20" s="13"/>
      <c r="L20" s="13"/>
      <c r="M20" s="9">
        <v>1</v>
      </c>
      <c r="N20" s="8" t="str">
        <f>IF(F20&gt;0,"48"&amp;J20&amp;"","")</f>
        <v/>
      </c>
      <c r="O20" s="8" t="str">
        <f>"48"&amp;J20&amp;""</f>
        <v>48</v>
      </c>
      <c r="P20" s="8" t="str">
        <f>IF(E20=100,"48"&amp;J20&amp;"","")</f>
        <v/>
      </c>
    </row>
    <row r="21" spans="1:16">
      <c r="A21" s="12">
        <v>2</v>
      </c>
      <c r="B21" s="350" t="s">
        <v>968</v>
      </c>
      <c r="C21" s="351"/>
      <c r="D21" s="352"/>
      <c r="E21" s="56">
        <v>769</v>
      </c>
      <c r="F21" s="56">
        <v>0</v>
      </c>
      <c r="G21" s="208"/>
      <c r="H21" s="146"/>
      <c r="I21" s="147"/>
      <c r="K21" s="136"/>
      <c r="L21" s="136"/>
      <c r="M21" s="9">
        <v>1</v>
      </c>
      <c r="N21" s="8" t="str">
        <f t="shared" ref="N21:N84" si="4">IF(F21&gt;0,"48"&amp;J21&amp;"","")</f>
        <v/>
      </c>
      <c r="O21" s="8" t="str">
        <f t="shared" ref="O21:O84" si="5">"48"&amp;J21&amp;""</f>
        <v>48</v>
      </c>
      <c r="P21" s="8" t="str">
        <f t="shared" ref="P21:P84" si="6">IF(E21=100,"48"&amp;J21&amp;"","")</f>
        <v/>
      </c>
    </row>
    <row r="22" spans="1:16">
      <c r="A22" s="12">
        <v>3</v>
      </c>
      <c r="B22" s="63" t="s">
        <v>740</v>
      </c>
      <c r="C22" s="148"/>
      <c r="D22" s="149"/>
      <c r="E22" s="13">
        <v>769</v>
      </c>
      <c r="F22" s="13">
        <v>0</v>
      </c>
      <c r="G22" s="320"/>
      <c r="H22" s="157"/>
      <c r="I22" s="158"/>
      <c r="J22" s="8">
        <f t="shared" si="3"/>
        <v>0</v>
      </c>
      <c r="K22" s="13"/>
      <c r="L22" s="13"/>
      <c r="M22" s="9">
        <v>1</v>
      </c>
      <c r="N22" s="8" t="str">
        <f t="shared" si="4"/>
        <v/>
      </c>
      <c r="O22" s="8" t="str">
        <f t="shared" si="5"/>
        <v>480</v>
      </c>
      <c r="P22" s="8" t="str">
        <f t="shared" si="6"/>
        <v/>
      </c>
    </row>
    <row r="23" spans="1:16">
      <c r="A23" s="12">
        <v>4</v>
      </c>
      <c r="B23" s="356" t="s">
        <v>741</v>
      </c>
      <c r="C23" s="357"/>
      <c r="D23" s="358"/>
      <c r="E23" s="13">
        <v>810</v>
      </c>
      <c r="F23" s="13">
        <v>0</v>
      </c>
      <c r="G23" s="208"/>
      <c r="H23" s="157"/>
      <c r="I23" s="158"/>
      <c r="J23" s="8">
        <f t="shared" si="3"/>
        <v>0</v>
      </c>
      <c r="K23" s="13"/>
      <c r="L23" s="13"/>
      <c r="M23" s="9">
        <v>1</v>
      </c>
      <c r="N23" s="8" t="str">
        <f t="shared" si="4"/>
        <v/>
      </c>
      <c r="O23" s="8" t="str">
        <f t="shared" si="5"/>
        <v>480</v>
      </c>
      <c r="P23" s="8" t="str">
        <f t="shared" si="6"/>
        <v/>
      </c>
    </row>
    <row r="24" spans="1:16">
      <c r="A24" s="12">
        <v>5</v>
      </c>
      <c r="B24" s="356" t="s">
        <v>1089</v>
      </c>
      <c r="C24" s="357"/>
      <c r="D24" s="358"/>
      <c r="E24" s="13">
        <v>675</v>
      </c>
      <c r="F24" s="13">
        <v>0</v>
      </c>
      <c r="G24" s="208"/>
      <c r="H24" s="157"/>
      <c r="I24" s="158"/>
      <c r="K24" s="13"/>
      <c r="L24" s="13"/>
      <c r="M24" s="9">
        <v>1</v>
      </c>
      <c r="P24" s="8" t="str">
        <f t="shared" si="6"/>
        <v/>
      </c>
    </row>
    <row r="25" spans="1:16">
      <c r="A25" s="12">
        <v>6</v>
      </c>
      <c r="B25" s="63" t="s">
        <v>824</v>
      </c>
      <c r="C25" s="148"/>
      <c r="D25" s="149"/>
      <c r="E25" s="13">
        <v>810</v>
      </c>
      <c r="F25" s="13">
        <v>0</v>
      </c>
      <c r="G25" s="208"/>
      <c r="H25" s="124"/>
      <c r="I25" s="158"/>
      <c r="J25" s="8">
        <f t="shared" ref="J25:J26" si="7">L25*K25</f>
        <v>0</v>
      </c>
      <c r="K25" s="13"/>
      <c r="L25" s="13"/>
      <c r="M25" s="9">
        <v>1</v>
      </c>
      <c r="N25" s="8" t="str">
        <f t="shared" si="4"/>
        <v/>
      </c>
      <c r="O25" s="8" t="str">
        <f t="shared" si="5"/>
        <v>480</v>
      </c>
      <c r="P25" s="8" t="str">
        <f t="shared" si="6"/>
        <v/>
      </c>
    </row>
    <row r="26" spans="1:16">
      <c r="A26" s="12">
        <v>7</v>
      </c>
      <c r="B26" s="63" t="s">
        <v>833</v>
      </c>
      <c r="C26" s="84"/>
      <c r="D26" s="149"/>
      <c r="E26" s="13">
        <v>810</v>
      </c>
      <c r="F26" s="13">
        <v>0</v>
      </c>
      <c r="G26" s="208"/>
      <c r="H26" s="124"/>
      <c r="I26" s="158"/>
      <c r="J26" s="8">
        <f t="shared" si="7"/>
        <v>0</v>
      </c>
      <c r="K26" s="13"/>
      <c r="L26" s="13"/>
      <c r="M26" s="9">
        <v>1</v>
      </c>
      <c r="N26" s="8" t="str">
        <f t="shared" si="4"/>
        <v/>
      </c>
      <c r="O26" s="8" t="str">
        <f t="shared" si="5"/>
        <v>480</v>
      </c>
      <c r="P26" s="8" t="str">
        <f t="shared" si="6"/>
        <v/>
      </c>
    </row>
    <row r="27" spans="1:16">
      <c r="A27" s="12">
        <v>8</v>
      </c>
      <c r="B27" s="63" t="s">
        <v>854</v>
      </c>
      <c r="C27" s="148"/>
      <c r="D27" s="149"/>
      <c r="E27" s="13">
        <v>1538</v>
      </c>
      <c r="F27" s="13">
        <v>0</v>
      </c>
      <c r="G27" s="208" t="s">
        <v>878</v>
      </c>
      <c r="H27" s="157"/>
      <c r="I27" s="158"/>
      <c r="K27" s="13"/>
      <c r="L27" s="13"/>
      <c r="M27" s="9">
        <v>1</v>
      </c>
      <c r="N27" s="8" t="str">
        <f t="shared" si="4"/>
        <v/>
      </c>
      <c r="O27" s="8" t="str">
        <f t="shared" si="5"/>
        <v>48</v>
      </c>
      <c r="P27" s="8" t="str">
        <f t="shared" si="6"/>
        <v/>
      </c>
    </row>
    <row r="28" spans="1:16">
      <c r="A28" s="12">
        <v>9</v>
      </c>
      <c r="B28" s="120" t="s">
        <v>1074</v>
      </c>
      <c r="C28" s="157"/>
      <c r="D28" s="158"/>
      <c r="E28" s="119">
        <v>720</v>
      </c>
      <c r="F28" s="119">
        <v>0</v>
      </c>
      <c r="G28" s="320"/>
      <c r="H28" s="157"/>
      <c r="I28" s="158"/>
      <c r="J28" s="162"/>
      <c r="K28" s="119"/>
      <c r="L28" s="119"/>
      <c r="M28" s="122">
        <v>1</v>
      </c>
      <c r="N28" s="8" t="str">
        <f t="shared" si="4"/>
        <v/>
      </c>
      <c r="O28" s="8" t="str">
        <f t="shared" si="5"/>
        <v>48</v>
      </c>
      <c r="P28" s="8" t="str">
        <f t="shared" si="6"/>
        <v/>
      </c>
    </row>
    <row r="29" spans="1:16">
      <c r="A29" s="12">
        <v>10</v>
      </c>
      <c r="B29" s="356" t="s">
        <v>1132</v>
      </c>
      <c r="C29" s="357"/>
      <c r="D29" s="358"/>
      <c r="E29" s="13">
        <v>360</v>
      </c>
      <c r="F29" s="13">
        <v>0</v>
      </c>
      <c r="G29" s="120"/>
      <c r="H29" s="157"/>
      <c r="I29" s="158"/>
      <c r="K29" s="13"/>
      <c r="L29" s="13"/>
      <c r="M29" s="9">
        <v>1</v>
      </c>
      <c r="N29" s="8" t="str">
        <f>IF(F127&gt;0,"48"&amp;J127&amp;"","")</f>
        <v/>
      </c>
      <c r="O29" s="8" t="str">
        <f>"48"&amp;J127&amp;""</f>
        <v>48</v>
      </c>
      <c r="P29" s="8" t="str">
        <f>IF(E127=100,"48"&amp;J127&amp;"","")</f>
        <v/>
      </c>
    </row>
    <row r="30" spans="1:16">
      <c r="A30" s="12">
        <v>11</v>
      </c>
      <c r="B30" t="s">
        <v>449</v>
      </c>
      <c r="E30" s="67">
        <v>360</v>
      </c>
      <c r="F30" s="67">
        <v>0</v>
      </c>
      <c r="G30" s="162"/>
      <c r="H30" s="162"/>
      <c r="I30" s="162"/>
      <c r="K30" s="13"/>
      <c r="L30" s="13"/>
      <c r="M30" s="9"/>
      <c r="N30" s="8" t="str">
        <f t="shared" si="4"/>
        <v/>
      </c>
      <c r="O30" s="8" t="str">
        <f t="shared" si="5"/>
        <v>48</v>
      </c>
      <c r="P30" s="8" t="str">
        <f t="shared" si="6"/>
        <v/>
      </c>
    </row>
    <row r="31" spans="1:16" ht="16.5">
      <c r="A31" s="7">
        <v>12</v>
      </c>
      <c r="B31" s="63"/>
      <c r="C31" s="148"/>
      <c r="D31" s="149"/>
      <c r="E31" s="13"/>
      <c r="F31" s="13"/>
      <c r="G31" s="145"/>
      <c r="H31" s="157"/>
      <c r="I31" s="158"/>
      <c r="K31" s="13"/>
      <c r="L31" s="13"/>
      <c r="M31" s="9">
        <v>1</v>
      </c>
      <c r="N31" s="8" t="str">
        <f t="shared" si="4"/>
        <v/>
      </c>
      <c r="O31" s="8" t="str">
        <f t="shared" si="5"/>
        <v>48</v>
      </c>
      <c r="P31" s="8" t="str">
        <f t="shared" si="6"/>
        <v/>
      </c>
    </row>
    <row r="32" spans="1:16" ht="16.5">
      <c r="A32" s="7"/>
      <c r="G32" s="162"/>
      <c r="H32" s="162"/>
      <c r="I32" s="162"/>
      <c r="J32" s="8">
        <f t="shared" si="3"/>
        <v>0</v>
      </c>
      <c r="M32" s="9"/>
      <c r="N32" s="8" t="str">
        <f t="shared" si="4"/>
        <v/>
      </c>
      <c r="O32" s="8" t="str">
        <f t="shared" si="5"/>
        <v>480</v>
      </c>
      <c r="P32" s="8" t="str">
        <f t="shared" si="6"/>
        <v/>
      </c>
    </row>
    <row r="33" spans="1:16" ht="16.5">
      <c r="A33" s="7"/>
      <c r="G33" s="162"/>
      <c r="H33" s="162"/>
      <c r="I33" s="162"/>
      <c r="J33" s="8">
        <f t="shared" si="3"/>
        <v>0</v>
      </c>
      <c r="M33" s="9"/>
      <c r="N33" s="8" t="str">
        <f t="shared" si="4"/>
        <v/>
      </c>
      <c r="O33" s="8" t="str">
        <f t="shared" si="5"/>
        <v>480</v>
      </c>
      <c r="P33" s="8" t="str">
        <f t="shared" si="6"/>
        <v/>
      </c>
    </row>
    <row r="34" spans="1:16" ht="18.75">
      <c r="A34" s="7"/>
      <c r="B34" s="2" t="s">
        <v>74</v>
      </c>
      <c r="C34" s="11"/>
      <c r="D34" s="11"/>
      <c r="G34" s="162"/>
      <c r="H34" s="162"/>
      <c r="I34" s="162"/>
      <c r="J34" s="8">
        <f t="shared" si="3"/>
        <v>0</v>
      </c>
      <c r="M34" s="9"/>
      <c r="N34" s="8" t="str">
        <f t="shared" si="4"/>
        <v/>
      </c>
      <c r="O34" s="8" t="str">
        <f t="shared" si="5"/>
        <v>480</v>
      </c>
      <c r="P34" s="8" t="str">
        <f t="shared" si="6"/>
        <v/>
      </c>
    </row>
    <row r="35" spans="1:16" ht="16.5">
      <c r="A35" s="7"/>
      <c r="G35" s="162"/>
      <c r="H35" s="162"/>
      <c r="I35" s="162"/>
      <c r="J35" s="8">
        <f t="shared" si="3"/>
        <v>0</v>
      </c>
      <c r="M35" s="9"/>
      <c r="N35" s="8" t="str">
        <f t="shared" si="4"/>
        <v/>
      </c>
      <c r="O35" s="8" t="str">
        <f t="shared" si="5"/>
        <v>480</v>
      </c>
      <c r="P35" s="8" t="str">
        <f t="shared" si="6"/>
        <v/>
      </c>
    </row>
    <row r="36" spans="1:16">
      <c r="A36" s="12">
        <v>1</v>
      </c>
      <c r="B36" s="63" t="s">
        <v>634</v>
      </c>
      <c r="C36" s="84"/>
      <c r="D36" s="85"/>
      <c r="E36" s="13">
        <v>729</v>
      </c>
      <c r="F36" s="13">
        <v>0</v>
      </c>
      <c r="G36" s="208"/>
      <c r="H36" s="157"/>
      <c r="I36" s="158"/>
      <c r="J36" s="8">
        <f t="shared" si="3"/>
        <v>0</v>
      </c>
      <c r="K36" s="13"/>
      <c r="L36" s="13"/>
      <c r="M36" s="9">
        <v>1</v>
      </c>
      <c r="N36" s="8" t="str">
        <f t="shared" si="4"/>
        <v/>
      </c>
      <c r="O36" s="8" t="str">
        <f t="shared" si="5"/>
        <v>480</v>
      </c>
      <c r="P36" s="8" t="str">
        <f t="shared" si="6"/>
        <v/>
      </c>
    </row>
    <row r="37" spans="1:16">
      <c r="A37" s="12">
        <v>2</v>
      </c>
      <c r="B37" s="144" t="s">
        <v>635</v>
      </c>
      <c r="C37" s="190"/>
      <c r="D37" s="191"/>
      <c r="E37" s="104">
        <v>729</v>
      </c>
      <c r="F37" s="104">
        <v>0</v>
      </c>
      <c r="G37" s="208"/>
      <c r="H37" s="213"/>
      <c r="I37" s="214"/>
      <c r="J37" s="8">
        <f t="shared" ref="J37" si="8">L37*K37</f>
        <v>0</v>
      </c>
      <c r="K37" s="93"/>
      <c r="L37" s="13"/>
      <c r="M37" s="15">
        <v>1</v>
      </c>
      <c r="N37" s="8" t="str">
        <f t="shared" si="4"/>
        <v/>
      </c>
      <c r="O37" s="8" t="str">
        <f t="shared" si="5"/>
        <v>480</v>
      </c>
      <c r="P37" s="8" t="str">
        <f t="shared" si="6"/>
        <v/>
      </c>
    </row>
    <row r="38" spans="1:16">
      <c r="A38" s="12">
        <v>3</v>
      </c>
      <c r="B38" s="63" t="s">
        <v>726</v>
      </c>
      <c r="C38" s="148"/>
      <c r="D38" s="149"/>
      <c r="E38" s="13">
        <v>729</v>
      </c>
      <c r="F38" s="13">
        <v>0</v>
      </c>
      <c r="G38" s="208"/>
      <c r="H38" s="157"/>
      <c r="I38" s="158"/>
      <c r="J38" s="8">
        <f t="shared" si="3"/>
        <v>0</v>
      </c>
      <c r="K38" s="13"/>
      <c r="L38" s="13"/>
      <c r="M38" s="9">
        <v>1</v>
      </c>
      <c r="N38" s="8" t="str">
        <f t="shared" si="4"/>
        <v/>
      </c>
      <c r="O38" s="8" t="str">
        <f t="shared" si="5"/>
        <v>480</v>
      </c>
      <c r="P38" s="8" t="str">
        <f t="shared" si="6"/>
        <v/>
      </c>
    </row>
    <row r="39" spans="1:16">
      <c r="A39" s="12">
        <v>4</v>
      </c>
      <c r="B39" s="144" t="s">
        <v>825</v>
      </c>
      <c r="C39" s="190"/>
      <c r="D39" s="191"/>
      <c r="E39" s="56">
        <v>810</v>
      </c>
      <c r="F39" s="56">
        <v>0</v>
      </c>
      <c r="G39" s="207"/>
      <c r="H39" s="157"/>
      <c r="I39" s="158"/>
      <c r="K39" s="13"/>
      <c r="L39" s="13"/>
      <c r="M39" s="9">
        <v>1</v>
      </c>
      <c r="N39" s="8" t="str">
        <f t="shared" si="4"/>
        <v/>
      </c>
      <c r="O39" s="8" t="str">
        <f t="shared" si="5"/>
        <v>48</v>
      </c>
      <c r="P39" s="8" t="str">
        <f t="shared" si="6"/>
        <v/>
      </c>
    </row>
    <row r="40" spans="1:16">
      <c r="A40" s="12">
        <v>5</v>
      </c>
      <c r="B40" s="144" t="s">
        <v>1001</v>
      </c>
      <c r="C40" s="190"/>
      <c r="D40" s="191"/>
      <c r="E40" s="56">
        <v>810</v>
      </c>
      <c r="F40" s="56">
        <v>0</v>
      </c>
      <c r="G40" s="207"/>
      <c r="H40" s="157"/>
      <c r="I40" s="158"/>
      <c r="K40" s="13"/>
      <c r="L40" s="13"/>
      <c r="M40" s="9">
        <v>1</v>
      </c>
      <c r="N40" s="8" t="str">
        <f t="shared" si="4"/>
        <v/>
      </c>
      <c r="O40" s="8" t="str">
        <f t="shared" si="5"/>
        <v>48</v>
      </c>
      <c r="P40" s="8" t="str">
        <f t="shared" si="6"/>
        <v/>
      </c>
    </row>
    <row r="41" spans="1:16">
      <c r="A41" s="12">
        <v>6</v>
      </c>
      <c r="B41" s="144" t="s">
        <v>510</v>
      </c>
      <c r="C41" s="190"/>
      <c r="D41" s="191"/>
      <c r="E41" s="104">
        <v>780</v>
      </c>
      <c r="F41" s="104">
        <v>0</v>
      </c>
      <c r="G41" s="208"/>
      <c r="H41" s="213"/>
      <c r="I41" s="214"/>
      <c r="K41" s="93"/>
      <c r="L41" s="13"/>
      <c r="M41" s="15">
        <v>1</v>
      </c>
      <c r="N41" s="8" t="str">
        <f t="shared" si="4"/>
        <v/>
      </c>
      <c r="O41" s="8" t="str">
        <f t="shared" si="5"/>
        <v>48</v>
      </c>
      <c r="P41" s="8" t="str">
        <f t="shared" si="6"/>
        <v/>
      </c>
    </row>
    <row r="42" spans="1:16">
      <c r="A42" s="12">
        <v>7</v>
      </c>
      <c r="B42" s="144" t="s">
        <v>812</v>
      </c>
      <c r="C42" s="190"/>
      <c r="D42" s="191"/>
      <c r="E42" s="56">
        <v>769</v>
      </c>
      <c r="F42" s="56">
        <v>0</v>
      </c>
      <c r="G42" s="208"/>
      <c r="H42" s="146"/>
      <c r="I42" s="215"/>
      <c r="K42" s="101"/>
      <c r="L42" s="13"/>
      <c r="M42" s="9">
        <v>1</v>
      </c>
      <c r="N42" s="8" t="str">
        <f t="shared" si="4"/>
        <v/>
      </c>
      <c r="O42" s="8" t="str">
        <f t="shared" si="5"/>
        <v>48</v>
      </c>
      <c r="P42" s="8" t="str">
        <f t="shared" si="6"/>
        <v/>
      </c>
    </row>
    <row r="43" spans="1:16">
      <c r="A43" s="12">
        <v>8</v>
      </c>
      <c r="B43" s="144" t="s">
        <v>813</v>
      </c>
      <c r="C43" s="190"/>
      <c r="D43" s="191"/>
      <c r="E43" s="56">
        <v>769</v>
      </c>
      <c r="F43" s="56">
        <v>0</v>
      </c>
      <c r="G43" s="208"/>
      <c r="H43" s="146"/>
      <c r="I43" s="215"/>
      <c r="J43" s="8">
        <f t="shared" si="3"/>
        <v>0</v>
      </c>
      <c r="K43" s="101"/>
      <c r="L43" s="13"/>
      <c r="M43" s="9">
        <v>1</v>
      </c>
      <c r="N43" s="8" t="str">
        <f t="shared" si="4"/>
        <v/>
      </c>
      <c r="O43" s="8" t="str">
        <f t="shared" si="5"/>
        <v>480</v>
      </c>
      <c r="P43" s="8" t="str">
        <f t="shared" si="6"/>
        <v/>
      </c>
    </row>
    <row r="44" spans="1:16">
      <c r="A44" s="12">
        <v>9</v>
      </c>
      <c r="B44" s="63" t="s">
        <v>898</v>
      </c>
      <c r="C44" s="84"/>
      <c r="D44" s="85"/>
      <c r="E44" s="13">
        <v>882</v>
      </c>
      <c r="F44" s="13">
        <v>0</v>
      </c>
      <c r="G44" s="208"/>
      <c r="H44" s="124"/>
      <c r="I44" s="158"/>
      <c r="K44" s="13"/>
      <c r="L44" s="13"/>
      <c r="M44" s="9">
        <v>1</v>
      </c>
      <c r="N44" s="8" t="str">
        <f t="shared" si="4"/>
        <v/>
      </c>
      <c r="O44" s="8" t="str">
        <f t="shared" si="5"/>
        <v>48</v>
      </c>
      <c r="P44" s="8" t="str">
        <f t="shared" si="6"/>
        <v/>
      </c>
    </row>
    <row r="45" spans="1:16">
      <c r="A45" s="12">
        <v>10</v>
      </c>
      <c r="B45" s="63" t="s">
        <v>1043</v>
      </c>
      <c r="C45" s="148"/>
      <c r="D45" s="149"/>
      <c r="E45" s="14">
        <v>765</v>
      </c>
      <c r="F45" s="14">
        <v>0</v>
      </c>
      <c r="G45" s="320"/>
      <c r="H45" s="157"/>
      <c r="I45" s="158"/>
      <c r="K45" s="13"/>
      <c r="L45" s="13"/>
      <c r="M45" s="9">
        <v>1</v>
      </c>
      <c r="N45" s="8" t="str">
        <f t="shared" si="4"/>
        <v/>
      </c>
      <c r="O45" s="8" t="str">
        <f t="shared" si="5"/>
        <v>48</v>
      </c>
      <c r="P45" s="8" t="str">
        <f t="shared" si="6"/>
        <v/>
      </c>
    </row>
    <row r="46" spans="1:16">
      <c r="A46" s="12">
        <v>11</v>
      </c>
      <c r="B46" s="63"/>
      <c r="C46" s="84"/>
      <c r="D46" s="85"/>
      <c r="E46" s="13">
        <v>42</v>
      </c>
      <c r="F46" s="13"/>
      <c r="G46" s="275"/>
      <c r="H46" s="157"/>
      <c r="I46" s="158"/>
      <c r="J46" s="8">
        <f t="shared" si="3"/>
        <v>0</v>
      </c>
      <c r="K46" s="13"/>
      <c r="L46" s="13"/>
      <c r="M46" s="9"/>
      <c r="N46" s="8" t="str">
        <f t="shared" si="4"/>
        <v/>
      </c>
      <c r="O46" s="8" t="str">
        <f t="shared" si="5"/>
        <v>480</v>
      </c>
      <c r="P46" s="8" t="str">
        <f t="shared" si="6"/>
        <v/>
      </c>
    </row>
    <row r="47" spans="1:16" ht="16.5">
      <c r="A47" s="7"/>
      <c r="B47" s="241"/>
      <c r="C47" s="241"/>
      <c r="D47" s="241"/>
      <c r="G47" s="162"/>
      <c r="H47" s="162"/>
      <c r="I47" s="162"/>
      <c r="J47" s="8">
        <f t="shared" si="3"/>
        <v>7038</v>
      </c>
      <c r="K47" s="8">
        <v>782</v>
      </c>
      <c r="L47" s="8">
        <v>9</v>
      </c>
      <c r="M47" s="9"/>
      <c r="N47" s="8" t="str">
        <f t="shared" si="4"/>
        <v/>
      </c>
      <c r="O47" s="8" t="str">
        <f t="shared" si="5"/>
        <v>487038</v>
      </c>
      <c r="P47" s="8" t="str">
        <f t="shared" si="6"/>
        <v/>
      </c>
    </row>
    <row r="48" spans="1:16" ht="16.5">
      <c r="A48" s="7"/>
      <c r="G48" s="162"/>
      <c r="H48" s="162"/>
      <c r="I48" s="162"/>
      <c r="J48" s="8">
        <f t="shared" si="3"/>
        <v>0</v>
      </c>
      <c r="M48" s="9"/>
      <c r="N48" s="8" t="str">
        <f t="shared" si="4"/>
        <v/>
      </c>
      <c r="O48" s="8" t="str">
        <f t="shared" si="5"/>
        <v>480</v>
      </c>
      <c r="P48" s="8" t="str">
        <f t="shared" si="6"/>
        <v/>
      </c>
    </row>
    <row r="49" spans="1:16" ht="16.5">
      <c r="A49" s="7"/>
      <c r="G49" s="162"/>
      <c r="H49" s="162"/>
      <c r="I49" s="162"/>
      <c r="J49" s="8">
        <f t="shared" si="3"/>
        <v>0</v>
      </c>
      <c r="M49" s="9"/>
      <c r="N49" s="8" t="str">
        <f t="shared" si="4"/>
        <v/>
      </c>
      <c r="O49" s="8" t="str">
        <f t="shared" si="5"/>
        <v>480</v>
      </c>
      <c r="P49" s="8" t="str">
        <f t="shared" si="6"/>
        <v/>
      </c>
    </row>
    <row r="50" spans="1:16" ht="16.5">
      <c r="A50" s="7"/>
      <c r="G50" s="162"/>
      <c r="H50" s="162"/>
      <c r="I50" s="162"/>
      <c r="J50" s="8">
        <f t="shared" si="3"/>
        <v>0</v>
      </c>
      <c r="M50" s="9"/>
      <c r="N50" s="8" t="str">
        <f t="shared" si="4"/>
        <v/>
      </c>
      <c r="O50" s="8" t="str">
        <f t="shared" si="5"/>
        <v>480</v>
      </c>
      <c r="P50" s="8" t="str">
        <f t="shared" si="6"/>
        <v/>
      </c>
    </row>
    <row r="51" spans="1:16" ht="16.5">
      <c r="A51" s="7"/>
      <c r="G51" s="162"/>
      <c r="H51" s="162"/>
      <c r="I51" s="162"/>
      <c r="J51" s="8">
        <f t="shared" si="3"/>
        <v>0</v>
      </c>
      <c r="M51" s="9"/>
      <c r="N51" s="8" t="str">
        <f t="shared" si="4"/>
        <v/>
      </c>
      <c r="O51" s="8" t="str">
        <f t="shared" si="5"/>
        <v>480</v>
      </c>
      <c r="P51" s="8" t="str">
        <f t="shared" si="6"/>
        <v/>
      </c>
    </row>
    <row r="52" spans="1:16" ht="18.75">
      <c r="A52" s="7"/>
      <c r="B52" s="10" t="s">
        <v>0</v>
      </c>
      <c r="C52" s="11"/>
      <c r="D52" s="11"/>
      <c r="G52" s="162"/>
      <c r="H52" s="162"/>
      <c r="I52" s="162"/>
      <c r="J52" s="8">
        <f t="shared" si="3"/>
        <v>0</v>
      </c>
      <c r="M52" s="9"/>
      <c r="N52" s="8" t="str">
        <f t="shared" si="4"/>
        <v/>
      </c>
      <c r="O52" s="8" t="str">
        <f t="shared" si="5"/>
        <v>480</v>
      </c>
      <c r="P52" s="8" t="str">
        <f t="shared" si="6"/>
        <v/>
      </c>
    </row>
    <row r="53" spans="1:16" ht="16.5">
      <c r="A53" s="7"/>
      <c r="G53" s="162"/>
      <c r="H53" s="162"/>
      <c r="I53" s="162"/>
      <c r="J53" s="8">
        <f t="shared" si="3"/>
        <v>0</v>
      </c>
      <c r="M53" s="9"/>
      <c r="N53" s="8" t="str">
        <f t="shared" si="4"/>
        <v/>
      </c>
      <c r="O53" s="8" t="str">
        <f t="shared" si="5"/>
        <v>480</v>
      </c>
      <c r="P53" s="8" t="str">
        <f t="shared" si="6"/>
        <v/>
      </c>
    </row>
    <row r="54" spans="1:16">
      <c r="A54" s="12">
        <v>1</v>
      </c>
      <c r="B54" s="63" t="s">
        <v>325</v>
      </c>
      <c r="C54" s="84"/>
      <c r="D54" s="85"/>
      <c r="E54" s="26">
        <v>882</v>
      </c>
      <c r="F54" s="26">
        <v>0</v>
      </c>
      <c r="G54" s="208"/>
      <c r="H54" s="84"/>
      <c r="I54" s="158"/>
      <c r="J54" s="8">
        <f t="shared" ref="J54" si="9">L54*K54</f>
        <v>0</v>
      </c>
      <c r="K54" s="13"/>
      <c r="L54" s="13"/>
      <c r="M54" s="9">
        <v>1</v>
      </c>
      <c r="N54" s="8" t="str">
        <f t="shared" si="4"/>
        <v/>
      </c>
      <c r="O54" s="8" t="str">
        <f t="shared" si="5"/>
        <v>480</v>
      </c>
      <c r="P54" s="8" t="str">
        <f t="shared" si="6"/>
        <v/>
      </c>
    </row>
    <row r="55" spans="1:16">
      <c r="A55" s="12">
        <v>2</v>
      </c>
      <c r="B55" s="63" t="s">
        <v>430</v>
      </c>
      <c r="C55" s="148"/>
      <c r="D55" s="149"/>
      <c r="E55" s="13">
        <v>882</v>
      </c>
      <c r="F55" s="13">
        <v>0</v>
      </c>
      <c r="G55" s="208"/>
      <c r="H55" s="124"/>
      <c r="I55" s="166"/>
      <c r="J55" s="8">
        <f t="shared" si="3"/>
        <v>0</v>
      </c>
      <c r="K55" s="14"/>
      <c r="L55" s="14"/>
      <c r="M55" s="15">
        <v>1</v>
      </c>
      <c r="N55" s="8" t="str">
        <f t="shared" si="4"/>
        <v/>
      </c>
      <c r="O55" s="8" t="str">
        <f t="shared" si="5"/>
        <v>480</v>
      </c>
      <c r="P55" s="8" t="str">
        <f t="shared" si="6"/>
        <v/>
      </c>
    </row>
    <row r="56" spans="1:16">
      <c r="A56" s="12">
        <v>3</v>
      </c>
      <c r="B56" s="63" t="s">
        <v>351</v>
      </c>
      <c r="C56" s="148"/>
      <c r="D56" s="149"/>
      <c r="E56" s="14">
        <v>803</v>
      </c>
      <c r="F56" s="13">
        <v>0</v>
      </c>
      <c r="G56" s="208"/>
      <c r="H56" s="124"/>
      <c r="I56" s="166"/>
      <c r="J56" s="8">
        <f t="shared" si="3"/>
        <v>0</v>
      </c>
      <c r="K56" s="14"/>
      <c r="L56" s="14"/>
      <c r="M56" s="15">
        <v>1</v>
      </c>
      <c r="N56" s="8" t="str">
        <f t="shared" si="4"/>
        <v/>
      </c>
      <c r="O56" s="8" t="str">
        <f t="shared" si="5"/>
        <v>480</v>
      </c>
      <c r="P56" s="8" t="str">
        <f t="shared" si="6"/>
        <v/>
      </c>
    </row>
    <row r="57" spans="1:16">
      <c r="A57" s="12">
        <v>4</v>
      </c>
      <c r="B57" s="152" t="s">
        <v>734</v>
      </c>
      <c r="C57" s="153"/>
      <c r="D57" s="154"/>
      <c r="E57" s="14">
        <v>837</v>
      </c>
      <c r="F57" s="14">
        <v>0</v>
      </c>
      <c r="G57" s="209"/>
      <c r="H57" s="218"/>
      <c r="I57" s="166"/>
      <c r="J57" s="8">
        <f t="shared" si="3"/>
        <v>0</v>
      </c>
      <c r="K57" s="14"/>
      <c r="L57" s="87"/>
      <c r="M57" s="15">
        <v>1</v>
      </c>
      <c r="N57" s="8" t="str">
        <f t="shared" si="4"/>
        <v/>
      </c>
      <c r="O57" s="8" t="str">
        <f t="shared" si="5"/>
        <v>480</v>
      </c>
      <c r="P57" s="8" t="str">
        <f t="shared" si="6"/>
        <v/>
      </c>
    </row>
    <row r="58" spans="1:16">
      <c r="A58" s="12">
        <v>5</v>
      </c>
      <c r="B58" s="152" t="s">
        <v>503</v>
      </c>
      <c r="C58" s="235"/>
      <c r="D58" s="154"/>
      <c r="E58" s="14">
        <v>837</v>
      </c>
      <c r="F58" s="14">
        <v>0</v>
      </c>
      <c r="G58" s="208"/>
      <c r="H58" s="218"/>
      <c r="I58" s="219"/>
      <c r="J58" s="8">
        <f t="shared" si="3"/>
        <v>0</v>
      </c>
      <c r="K58" s="14"/>
      <c r="L58" s="14"/>
      <c r="M58" s="15">
        <v>1</v>
      </c>
      <c r="N58" s="8" t="str">
        <f t="shared" si="4"/>
        <v/>
      </c>
      <c r="O58" s="8" t="str">
        <f t="shared" si="5"/>
        <v>480</v>
      </c>
      <c r="P58" s="8" t="str">
        <f t="shared" si="6"/>
        <v/>
      </c>
    </row>
    <row r="59" spans="1:16">
      <c r="A59" s="12">
        <v>6</v>
      </c>
      <c r="B59" s="63" t="s">
        <v>257</v>
      </c>
      <c r="C59" s="84"/>
      <c r="D59" s="85"/>
      <c r="E59" s="13">
        <v>882</v>
      </c>
      <c r="F59" s="13">
        <v>0</v>
      </c>
      <c r="G59" s="208"/>
      <c r="H59" s="124"/>
      <c r="I59" s="158"/>
      <c r="K59" s="13"/>
      <c r="L59" s="13"/>
      <c r="M59" s="9">
        <v>1</v>
      </c>
      <c r="N59" s="8" t="str">
        <f>IF(F144&gt;0,"48"&amp;J144&amp;"","")</f>
        <v/>
      </c>
      <c r="O59" s="8" t="str">
        <f>"48"&amp;J144&amp;""</f>
        <v>48</v>
      </c>
      <c r="P59" s="8" t="str">
        <f>IF(E144=100,"48"&amp;J144&amp;"","")</f>
        <v/>
      </c>
    </row>
    <row r="60" spans="1:16">
      <c r="A60" s="12">
        <v>7</v>
      </c>
      <c r="B60" s="63" t="s">
        <v>868</v>
      </c>
      <c r="C60" s="84"/>
      <c r="D60" s="85"/>
      <c r="E60" s="13">
        <v>780</v>
      </c>
      <c r="F60" s="13">
        <v>0</v>
      </c>
      <c r="G60" s="208"/>
      <c r="H60" s="124"/>
      <c r="I60" s="158"/>
      <c r="J60" s="8">
        <f t="shared" si="3"/>
        <v>0</v>
      </c>
      <c r="K60" s="13"/>
      <c r="L60" s="14"/>
      <c r="M60" s="9">
        <v>1</v>
      </c>
      <c r="N60" s="8" t="str">
        <f t="shared" si="4"/>
        <v/>
      </c>
      <c r="O60" s="8" t="str">
        <f t="shared" si="5"/>
        <v>480</v>
      </c>
      <c r="P60" s="8" t="str">
        <f t="shared" si="6"/>
        <v/>
      </c>
    </row>
    <row r="61" spans="1:16">
      <c r="A61" s="12">
        <v>8</v>
      </c>
      <c r="B61" s="63" t="s">
        <v>295</v>
      </c>
      <c r="C61" s="148"/>
      <c r="D61" s="149"/>
      <c r="E61" s="13">
        <v>832</v>
      </c>
      <c r="F61" s="13">
        <v>0</v>
      </c>
      <c r="G61" s="208"/>
      <c r="H61" s="157"/>
      <c r="I61" s="158"/>
      <c r="K61" s="13"/>
      <c r="L61" s="13"/>
      <c r="M61" s="9">
        <v>1</v>
      </c>
      <c r="N61" s="8" t="e">
        <f>IF(#REF!&gt;0,"48"&amp;#REF!&amp;"","")</f>
        <v>#REF!</v>
      </c>
      <c r="O61" s="8" t="e">
        <f>"48"&amp;#REF!&amp;""</f>
        <v>#REF!</v>
      </c>
      <c r="P61" s="8" t="e">
        <f>IF(#REF!=100,"48"&amp;#REF!&amp;"","")</f>
        <v>#REF!</v>
      </c>
    </row>
    <row r="62" spans="1:16">
      <c r="A62" s="12">
        <v>9</v>
      </c>
      <c r="B62" s="63" t="s">
        <v>296</v>
      </c>
      <c r="C62" s="148"/>
      <c r="D62" s="149"/>
      <c r="E62" s="13">
        <v>832</v>
      </c>
      <c r="F62" s="13">
        <v>0</v>
      </c>
      <c r="G62" s="208"/>
      <c r="H62" s="157"/>
      <c r="I62" s="158"/>
      <c r="J62" s="8">
        <f>L62*K62</f>
        <v>0</v>
      </c>
      <c r="K62" s="13"/>
      <c r="L62" s="13"/>
      <c r="M62" s="9">
        <v>1</v>
      </c>
      <c r="N62" s="8" t="e">
        <f>IF(#REF!&gt;0,"48"&amp;#REF!&amp;"","")</f>
        <v>#REF!</v>
      </c>
      <c r="O62" s="8" t="e">
        <f>"48"&amp;#REF!&amp;""</f>
        <v>#REF!</v>
      </c>
      <c r="P62" s="8" t="e">
        <f>IF(#REF!=100,"48"&amp;#REF!&amp;"","")</f>
        <v>#REF!</v>
      </c>
    </row>
    <row r="63" spans="1:16">
      <c r="A63" s="12">
        <v>10</v>
      </c>
      <c r="B63" s="63"/>
      <c r="C63" s="148"/>
      <c r="D63" s="149"/>
      <c r="E63" s="13"/>
      <c r="F63" s="13"/>
      <c r="G63" s="205"/>
      <c r="H63" s="120"/>
      <c r="I63" s="158"/>
      <c r="K63" s="13"/>
      <c r="L63" s="13"/>
      <c r="M63" s="9"/>
      <c r="N63" s="8" t="str">
        <f t="shared" si="4"/>
        <v/>
      </c>
      <c r="O63" s="8" t="str">
        <f t="shared" si="5"/>
        <v>48</v>
      </c>
      <c r="P63" s="8" t="str">
        <f t="shared" si="6"/>
        <v/>
      </c>
    </row>
    <row r="64" spans="1:16">
      <c r="A64" s="12">
        <v>11</v>
      </c>
      <c r="B64" s="63"/>
      <c r="C64" s="84"/>
      <c r="D64" s="85"/>
      <c r="E64" s="13"/>
      <c r="F64" s="13"/>
      <c r="G64" s="120"/>
      <c r="H64" s="124"/>
      <c r="I64" s="158"/>
      <c r="K64" s="13"/>
      <c r="L64" s="13"/>
      <c r="M64" s="9"/>
      <c r="N64" s="8" t="str">
        <f t="shared" si="4"/>
        <v/>
      </c>
      <c r="O64" s="8" t="str">
        <f t="shared" si="5"/>
        <v>48</v>
      </c>
      <c r="P64" s="8" t="str">
        <f t="shared" si="6"/>
        <v/>
      </c>
    </row>
    <row r="65" spans="1:16">
      <c r="A65" s="83">
        <v>12</v>
      </c>
      <c r="B65" s="63"/>
      <c r="C65" s="84"/>
      <c r="D65" s="85"/>
      <c r="E65" s="13">
        <v>270</v>
      </c>
      <c r="F65" s="13"/>
      <c r="G65" s="162"/>
      <c r="H65" s="162"/>
      <c r="I65" s="162"/>
      <c r="J65" s="8">
        <f t="shared" si="3"/>
        <v>7803</v>
      </c>
      <c r="K65" s="8">
        <v>867</v>
      </c>
      <c r="L65" s="8">
        <v>9</v>
      </c>
      <c r="M65" s="9"/>
      <c r="N65" s="8" t="str">
        <f t="shared" si="4"/>
        <v/>
      </c>
      <c r="O65" s="8" t="str">
        <f t="shared" si="5"/>
        <v>487803</v>
      </c>
      <c r="P65" s="8" t="str">
        <f t="shared" si="6"/>
        <v/>
      </c>
    </row>
    <row r="66" spans="1:16" ht="16.5">
      <c r="A66" s="7"/>
      <c r="G66" s="162"/>
      <c r="H66" s="162"/>
      <c r="I66" s="162"/>
      <c r="J66" s="8">
        <f t="shared" si="3"/>
        <v>0</v>
      </c>
      <c r="M66" s="9"/>
      <c r="N66" s="8" t="str">
        <f t="shared" si="4"/>
        <v/>
      </c>
      <c r="O66" s="8" t="str">
        <f t="shared" si="5"/>
        <v>480</v>
      </c>
      <c r="P66" s="8" t="str">
        <f t="shared" si="6"/>
        <v/>
      </c>
    </row>
    <row r="67" spans="1:16" ht="16.5">
      <c r="A67" s="7"/>
      <c r="G67" s="162"/>
      <c r="H67" s="162"/>
      <c r="I67" s="162"/>
      <c r="J67" s="8">
        <f t="shared" si="3"/>
        <v>0</v>
      </c>
      <c r="M67" s="9"/>
      <c r="N67" s="8" t="str">
        <f t="shared" si="4"/>
        <v/>
      </c>
      <c r="O67" s="8" t="str">
        <f t="shared" si="5"/>
        <v>480</v>
      </c>
      <c r="P67" s="8" t="str">
        <f t="shared" si="6"/>
        <v/>
      </c>
    </row>
    <row r="68" spans="1:16" ht="18.75">
      <c r="A68" s="7"/>
      <c r="B68" s="10" t="s">
        <v>1</v>
      </c>
      <c r="C68" s="11"/>
      <c r="D68" s="11"/>
      <c r="G68" s="162"/>
      <c r="H68" s="162"/>
      <c r="I68" s="162"/>
      <c r="J68" s="8">
        <f t="shared" si="3"/>
        <v>0</v>
      </c>
      <c r="M68" s="9"/>
      <c r="N68" s="8" t="str">
        <f t="shared" si="4"/>
        <v/>
      </c>
      <c r="O68" s="8" t="str">
        <f t="shared" si="5"/>
        <v>480</v>
      </c>
      <c r="P68" s="8" t="str">
        <f t="shared" si="6"/>
        <v/>
      </c>
    </row>
    <row r="69" spans="1:16" ht="16.5">
      <c r="A69" s="7"/>
      <c r="G69" s="162"/>
      <c r="H69" s="162"/>
      <c r="I69" s="162"/>
      <c r="J69" s="8">
        <f t="shared" si="3"/>
        <v>0</v>
      </c>
      <c r="M69" s="9"/>
      <c r="N69" s="8" t="str">
        <f t="shared" si="4"/>
        <v/>
      </c>
      <c r="O69" s="8" t="str">
        <f t="shared" si="5"/>
        <v>480</v>
      </c>
      <c r="P69" s="8" t="str">
        <f t="shared" si="6"/>
        <v/>
      </c>
    </row>
    <row r="70" spans="1:16">
      <c r="A70" s="12">
        <v>1</v>
      </c>
      <c r="B70" s="63" t="s">
        <v>904</v>
      </c>
      <c r="C70" s="148"/>
      <c r="D70" s="149"/>
      <c r="E70" s="13">
        <v>882</v>
      </c>
      <c r="F70" s="13">
        <v>0</v>
      </c>
      <c r="G70" s="208"/>
      <c r="H70" s="124"/>
      <c r="I70" s="158"/>
      <c r="J70" s="8">
        <f t="shared" si="3"/>
        <v>0</v>
      </c>
      <c r="K70" s="13"/>
      <c r="L70" s="14"/>
      <c r="M70" s="9">
        <v>1</v>
      </c>
      <c r="N70" s="8" t="str">
        <f t="shared" si="4"/>
        <v/>
      </c>
      <c r="O70" s="8" t="str">
        <f t="shared" si="5"/>
        <v>480</v>
      </c>
      <c r="P70" s="8" t="str">
        <f t="shared" si="6"/>
        <v/>
      </c>
    </row>
    <row r="71" spans="1:16">
      <c r="A71" s="12">
        <v>2</v>
      </c>
      <c r="B71" s="152" t="s">
        <v>518</v>
      </c>
      <c r="C71" s="153"/>
      <c r="D71" s="154"/>
      <c r="E71" s="14">
        <v>1675</v>
      </c>
      <c r="F71" s="14">
        <v>0</v>
      </c>
      <c r="G71" s="209"/>
      <c r="H71" s="218"/>
      <c r="I71" s="166"/>
      <c r="J71" s="8">
        <f t="shared" si="3"/>
        <v>0</v>
      </c>
      <c r="K71" s="14"/>
      <c r="L71" s="133"/>
      <c r="M71" s="15">
        <v>1</v>
      </c>
      <c r="N71" s="8" t="str">
        <f t="shared" si="4"/>
        <v/>
      </c>
      <c r="O71" s="8" t="str">
        <f t="shared" si="5"/>
        <v>480</v>
      </c>
      <c r="P71" s="8" t="str">
        <f t="shared" si="6"/>
        <v/>
      </c>
    </row>
    <row r="72" spans="1:16">
      <c r="A72" s="12">
        <v>3</v>
      </c>
      <c r="B72" s="63" t="s">
        <v>251</v>
      </c>
      <c r="C72" s="148"/>
      <c r="D72" s="149"/>
      <c r="E72" s="87">
        <v>882</v>
      </c>
      <c r="F72" s="13">
        <v>0</v>
      </c>
      <c r="G72" s="209"/>
      <c r="H72" s="218"/>
      <c r="I72" s="166"/>
      <c r="J72" s="8">
        <f t="shared" si="3"/>
        <v>0</v>
      </c>
      <c r="K72" s="14"/>
      <c r="L72" s="14"/>
      <c r="M72" s="15">
        <v>1</v>
      </c>
      <c r="N72" s="8" t="str">
        <f t="shared" si="4"/>
        <v/>
      </c>
      <c r="O72" s="8" t="str">
        <f t="shared" si="5"/>
        <v>480</v>
      </c>
      <c r="P72" s="8" t="str">
        <f t="shared" si="6"/>
        <v/>
      </c>
    </row>
    <row r="73" spans="1:16">
      <c r="A73" s="12">
        <v>4</v>
      </c>
      <c r="B73" t="s">
        <v>280</v>
      </c>
      <c r="E73" s="26">
        <v>838</v>
      </c>
      <c r="F73" s="26">
        <v>0</v>
      </c>
      <c r="G73" s="209"/>
      <c r="H73" s="165"/>
      <c r="I73" s="166"/>
      <c r="J73" s="8">
        <f t="shared" si="3"/>
        <v>0</v>
      </c>
      <c r="K73" s="14"/>
      <c r="L73" s="14"/>
      <c r="M73" s="15">
        <v>1</v>
      </c>
      <c r="N73" s="8" t="str">
        <f t="shared" si="4"/>
        <v/>
      </c>
      <c r="O73" s="8" t="str">
        <f t="shared" si="5"/>
        <v>480</v>
      </c>
      <c r="P73" s="8" t="str">
        <f t="shared" si="6"/>
        <v/>
      </c>
    </row>
    <row r="74" spans="1:16">
      <c r="A74" s="12">
        <v>5</v>
      </c>
      <c r="B74" s="63" t="s">
        <v>279</v>
      </c>
      <c r="C74" s="148"/>
      <c r="D74" s="149"/>
      <c r="E74" s="45">
        <v>838</v>
      </c>
      <c r="F74" s="45">
        <v>0</v>
      </c>
      <c r="G74" s="207"/>
      <c r="H74" s="124"/>
      <c r="I74" s="158"/>
      <c r="J74" s="8">
        <f t="shared" si="3"/>
        <v>0</v>
      </c>
      <c r="K74" s="13"/>
      <c r="L74" s="13"/>
      <c r="M74" s="9">
        <v>1</v>
      </c>
      <c r="N74" s="8" t="str">
        <f t="shared" si="4"/>
        <v/>
      </c>
      <c r="O74" s="8" t="str">
        <f t="shared" si="5"/>
        <v>480</v>
      </c>
      <c r="P74" s="8" t="str">
        <f t="shared" si="6"/>
        <v/>
      </c>
    </row>
    <row r="75" spans="1:16">
      <c r="A75" s="12">
        <v>6</v>
      </c>
      <c r="B75" s="63" t="s">
        <v>1031</v>
      </c>
      <c r="C75" s="148"/>
      <c r="D75" s="149"/>
      <c r="E75" s="13">
        <v>1582</v>
      </c>
      <c r="F75" s="13">
        <v>0</v>
      </c>
      <c r="G75" s="208"/>
      <c r="H75" s="124"/>
      <c r="I75" s="158"/>
      <c r="K75" s="13"/>
      <c r="L75" s="133"/>
      <c r="M75" s="9">
        <v>1</v>
      </c>
      <c r="N75" s="8" t="str">
        <f t="shared" si="4"/>
        <v/>
      </c>
      <c r="O75" s="8" t="str">
        <f t="shared" si="5"/>
        <v>48</v>
      </c>
      <c r="P75" s="8" t="str">
        <f t="shared" si="6"/>
        <v/>
      </c>
    </row>
    <row r="76" spans="1:16">
      <c r="A76" s="12">
        <v>7</v>
      </c>
      <c r="B76" s="63" t="s">
        <v>999</v>
      </c>
      <c r="C76" s="148"/>
      <c r="D76" s="149"/>
      <c r="E76" s="13">
        <v>882</v>
      </c>
      <c r="F76" s="13">
        <v>0</v>
      </c>
      <c r="G76" s="208"/>
      <c r="H76" s="124"/>
      <c r="I76" s="158"/>
      <c r="K76" s="13"/>
      <c r="L76" s="14"/>
      <c r="M76" s="9">
        <v>1</v>
      </c>
      <c r="N76" s="8" t="str">
        <f t="shared" si="4"/>
        <v/>
      </c>
      <c r="O76" s="8" t="str">
        <f t="shared" si="5"/>
        <v>48</v>
      </c>
      <c r="P76" s="8" t="str">
        <f t="shared" si="6"/>
        <v/>
      </c>
    </row>
    <row r="77" spans="1:16">
      <c r="A77" s="12">
        <v>8</v>
      </c>
      <c r="B77" s="152" t="s">
        <v>1000</v>
      </c>
      <c r="C77" s="153"/>
      <c r="D77" s="154"/>
      <c r="E77" s="38">
        <v>882</v>
      </c>
      <c r="F77" s="38">
        <v>0</v>
      </c>
      <c r="G77" s="239"/>
      <c r="H77" s="218"/>
      <c r="I77" s="166"/>
      <c r="K77" s="14"/>
      <c r="L77" s="133"/>
      <c r="M77" s="15">
        <v>1</v>
      </c>
      <c r="N77" s="8" t="str">
        <f t="shared" si="4"/>
        <v/>
      </c>
      <c r="O77" s="8" t="str">
        <f t="shared" si="5"/>
        <v>48</v>
      </c>
      <c r="P77" s="8" t="str">
        <f t="shared" si="6"/>
        <v/>
      </c>
    </row>
    <row r="78" spans="1:16">
      <c r="A78" s="12">
        <v>9</v>
      </c>
      <c r="B78" s="152" t="s">
        <v>1015</v>
      </c>
      <c r="C78" s="153"/>
      <c r="D78" s="154"/>
      <c r="E78" s="38">
        <v>882</v>
      </c>
      <c r="F78" s="38">
        <v>0</v>
      </c>
      <c r="G78" s="239"/>
      <c r="H78" s="218"/>
      <c r="I78" s="166"/>
      <c r="K78" s="14"/>
      <c r="L78" s="133"/>
      <c r="M78" s="15">
        <v>1</v>
      </c>
      <c r="N78" s="8" t="str">
        <f t="shared" si="4"/>
        <v/>
      </c>
      <c r="O78" s="8" t="str">
        <f t="shared" si="5"/>
        <v>48</v>
      </c>
      <c r="P78" s="8" t="str">
        <f t="shared" si="6"/>
        <v/>
      </c>
    </row>
    <row r="79" spans="1:16">
      <c r="A79" s="12">
        <v>10</v>
      </c>
      <c r="B79" s="120" t="s">
        <v>1105</v>
      </c>
      <c r="C79" s="157"/>
      <c r="D79" s="158"/>
      <c r="E79" s="119">
        <v>588</v>
      </c>
      <c r="F79" s="119">
        <v>0</v>
      </c>
      <c r="G79" s="120"/>
      <c r="H79" s="124"/>
      <c r="I79" s="158"/>
      <c r="J79" s="162"/>
      <c r="K79" s="119"/>
      <c r="L79" s="133"/>
      <c r="M79" s="122">
        <v>1</v>
      </c>
      <c r="N79" s="8" t="str">
        <f t="shared" si="4"/>
        <v/>
      </c>
      <c r="O79" s="8" t="str">
        <f t="shared" si="5"/>
        <v>48</v>
      </c>
      <c r="P79" s="8" t="str">
        <f t="shared" si="6"/>
        <v/>
      </c>
    </row>
    <row r="80" spans="1:16">
      <c r="A80" s="12">
        <v>11</v>
      </c>
      <c r="B80" s="152"/>
      <c r="C80" s="153"/>
      <c r="D80" s="154"/>
      <c r="E80" s="14">
        <v>88</v>
      </c>
      <c r="F80" s="14"/>
      <c r="G80" s="164"/>
      <c r="H80" s="165"/>
      <c r="I80" s="166"/>
      <c r="J80" s="8">
        <f t="shared" ref="J80:J132" si="10">L80*K80</f>
        <v>0</v>
      </c>
      <c r="K80" s="14"/>
      <c r="L80" s="14"/>
      <c r="M80" s="15"/>
      <c r="N80" s="8" t="str">
        <f t="shared" si="4"/>
        <v/>
      </c>
      <c r="O80" s="8" t="str">
        <f t="shared" si="5"/>
        <v>480</v>
      </c>
      <c r="P80" s="8" t="str">
        <f t="shared" si="6"/>
        <v/>
      </c>
    </row>
    <row r="81" spans="1:16" ht="16.5">
      <c r="A81" s="7"/>
      <c r="B81"/>
      <c r="E81" s="86"/>
      <c r="G81" s="162"/>
      <c r="H81" s="162"/>
      <c r="I81" s="162"/>
      <c r="J81" s="8">
        <f t="shared" si="10"/>
        <v>7803</v>
      </c>
      <c r="K81" s="8">
        <v>867</v>
      </c>
      <c r="L81" s="8">
        <v>9</v>
      </c>
      <c r="M81" s="9"/>
      <c r="N81" s="8" t="str">
        <f t="shared" si="4"/>
        <v/>
      </c>
      <c r="O81" s="8" t="str">
        <f t="shared" si="5"/>
        <v>487803</v>
      </c>
      <c r="P81" s="8" t="str">
        <f t="shared" si="6"/>
        <v/>
      </c>
    </row>
    <row r="82" spans="1:16" ht="16.5">
      <c r="A82" s="7"/>
      <c r="G82" s="162"/>
      <c r="H82" s="162"/>
      <c r="I82" s="162"/>
      <c r="J82" s="8">
        <f t="shared" si="10"/>
        <v>0</v>
      </c>
      <c r="M82" s="9"/>
      <c r="N82" s="8" t="str">
        <f t="shared" si="4"/>
        <v/>
      </c>
      <c r="O82" s="8" t="str">
        <f t="shared" si="5"/>
        <v>480</v>
      </c>
      <c r="P82" s="8" t="str">
        <f t="shared" si="6"/>
        <v/>
      </c>
    </row>
    <row r="83" spans="1:16" ht="16.5">
      <c r="A83" s="7"/>
      <c r="G83" s="162"/>
      <c r="H83" s="162"/>
      <c r="I83" s="162"/>
      <c r="J83" s="8">
        <f t="shared" si="10"/>
        <v>0</v>
      </c>
      <c r="M83" s="9"/>
      <c r="N83" s="8" t="str">
        <f t="shared" si="4"/>
        <v/>
      </c>
      <c r="O83" s="8" t="str">
        <f t="shared" si="5"/>
        <v>480</v>
      </c>
      <c r="P83" s="8" t="str">
        <f t="shared" si="6"/>
        <v/>
      </c>
    </row>
    <row r="84" spans="1:16" ht="18.75">
      <c r="A84" s="7"/>
      <c r="B84" s="10" t="s">
        <v>2</v>
      </c>
      <c r="C84" s="11"/>
      <c r="D84" s="11"/>
      <c r="G84" s="162"/>
      <c r="H84" s="162"/>
      <c r="I84" s="162"/>
      <c r="J84" s="8">
        <f t="shared" si="10"/>
        <v>0</v>
      </c>
      <c r="M84" s="9"/>
      <c r="N84" s="8" t="str">
        <f t="shared" si="4"/>
        <v/>
      </c>
      <c r="O84" s="8" t="str">
        <f t="shared" si="5"/>
        <v>480</v>
      </c>
      <c r="P84" s="8" t="str">
        <f t="shared" si="6"/>
        <v/>
      </c>
    </row>
    <row r="85" spans="1:16" ht="16.5">
      <c r="A85" s="7"/>
      <c r="G85" s="162"/>
      <c r="H85" s="162"/>
      <c r="I85" s="162"/>
      <c r="J85" s="8">
        <f t="shared" si="10"/>
        <v>0</v>
      </c>
      <c r="M85" s="9"/>
      <c r="N85" s="8" t="str">
        <f t="shared" ref="N85:N132" si="11">IF(F85&gt;0,"48"&amp;J85&amp;"","")</f>
        <v/>
      </c>
      <c r="O85" s="8" t="str">
        <f t="shared" ref="O85:O132" si="12">"48"&amp;J85&amp;""</f>
        <v>480</v>
      </c>
      <c r="P85" s="8" t="str">
        <f t="shared" ref="P85:P132" si="13">IF(E85=100,"48"&amp;J85&amp;"","")</f>
        <v/>
      </c>
    </row>
    <row r="86" spans="1:16">
      <c r="A86" s="12">
        <v>1</v>
      </c>
      <c r="B86" s="63" t="s">
        <v>253</v>
      </c>
      <c r="C86" s="84"/>
      <c r="D86" s="85"/>
      <c r="E86" s="13">
        <v>882</v>
      </c>
      <c r="F86" s="13">
        <v>0</v>
      </c>
      <c r="G86" s="208"/>
      <c r="H86" s="124"/>
      <c r="I86" s="158"/>
      <c r="J86" s="8">
        <f t="shared" si="10"/>
        <v>0</v>
      </c>
      <c r="K86" s="13"/>
      <c r="L86" s="14"/>
      <c r="M86" s="9">
        <v>1</v>
      </c>
      <c r="N86" s="8" t="str">
        <f t="shared" si="11"/>
        <v/>
      </c>
      <c r="O86" s="8" t="str">
        <f t="shared" si="12"/>
        <v>480</v>
      </c>
      <c r="P86" s="8" t="str">
        <f t="shared" si="13"/>
        <v/>
      </c>
    </row>
    <row r="87" spans="1:16">
      <c r="A87" s="12">
        <v>2</v>
      </c>
      <c r="B87" s="63" t="s">
        <v>501</v>
      </c>
      <c r="C87" s="84"/>
      <c r="D87" s="85"/>
      <c r="E87" s="13">
        <v>882</v>
      </c>
      <c r="F87" s="13">
        <v>0</v>
      </c>
      <c r="G87" s="208"/>
      <c r="H87" s="124"/>
      <c r="I87" s="158"/>
      <c r="J87" s="8">
        <f t="shared" si="10"/>
        <v>0</v>
      </c>
      <c r="K87" s="13"/>
      <c r="L87" s="14"/>
      <c r="M87" s="9">
        <v>1</v>
      </c>
      <c r="N87" s="8" t="str">
        <f t="shared" si="11"/>
        <v/>
      </c>
      <c r="O87" s="8" t="str">
        <f t="shared" si="12"/>
        <v>480</v>
      </c>
      <c r="P87" s="8" t="str">
        <f t="shared" si="13"/>
        <v/>
      </c>
    </row>
    <row r="88" spans="1:16">
      <c r="A88" s="12">
        <v>3</v>
      </c>
      <c r="B88" s="63" t="s">
        <v>242</v>
      </c>
      <c r="C88" s="84"/>
      <c r="D88" s="85"/>
      <c r="E88" s="13">
        <v>882</v>
      </c>
      <c r="F88" s="13">
        <v>0</v>
      </c>
      <c r="G88" s="208"/>
      <c r="H88" s="124"/>
      <c r="I88" s="158"/>
      <c r="J88" s="8">
        <f t="shared" si="10"/>
        <v>0</v>
      </c>
      <c r="K88" s="13"/>
      <c r="L88" s="14"/>
      <c r="M88" s="9">
        <v>1</v>
      </c>
      <c r="N88" s="8" t="str">
        <f t="shared" si="11"/>
        <v/>
      </c>
      <c r="O88" s="8" t="str">
        <f t="shared" si="12"/>
        <v>480</v>
      </c>
      <c r="P88" s="8" t="str">
        <f t="shared" si="13"/>
        <v/>
      </c>
    </row>
    <row r="89" spans="1:16">
      <c r="A89" s="12">
        <v>4</v>
      </c>
      <c r="B89" s="63" t="s">
        <v>315</v>
      </c>
      <c r="C89" s="84"/>
      <c r="D89" s="85"/>
      <c r="E89" s="13">
        <v>837</v>
      </c>
      <c r="F89" s="13">
        <v>0</v>
      </c>
      <c r="G89" s="320"/>
      <c r="H89" s="157"/>
      <c r="I89" s="158"/>
      <c r="J89" s="8">
        <f t="shared" ref="J89" si="14">L89*K89</f>
        <v>0</v>
      </c>
      <c r="K89" s="13"/>
      <c r="L89" s="13"/>
      <c r="M89" s="9">
        <v>1</v>
      </c>
      <c r="N89" s="8" t="str">
        <f t="shared" si="11"/>
        <v/>
      </c>
      <c r="O89" s="8" t="str">
        <f t="shared" si="12"/>
        <v>480</v>
      </c>
      <c r="P89" s="8" t="str">
        <f t="shared" si="13"/>
        <v/>
      </c>
    </row>
    <row r="90" spans="1:16">
      <c r="A90" s="12">
        <v>5</v>
      </c>
      <c r="B90" s="63" t="s">
        <v>546</v>
      </c>
      <c r="C90" s="84"/>
      <c r="D90" s="85"/>
      <c r="E90" s="13">
        <v>882</v>
      </c>
      <c r="F90" s="13">
        <v>0</v>
      </c>
      <c r="G90" s="208"/>
      <c r="H90" s="218"/>
      <c r="I90" s="166"/>
      <c r="J90" s="8">
        <f t="shared" si="10"/>
        <v>0</v>
      </c>
      <c r="K90" s="14"/>
      <c r="L90" s="14"/>
      <c r="M90" s="15">
        <v>1</v>
      </c>
      <c r="N90" s="8" t="str">
        <f t="shared" si="11"/>
        <v/>
      </c>
      <c r="O90" s="8" t="str">
        <f t="shared" si="12"/>
        <v>480</v>
      </c>
      <c r="P90" s="8" t="str">
        <f t="shared" si="13"/>
        <v/>
      </c>
    </row>
    <row r="91" spans="1:16">
      <c r="A91" s="12">
        <v>6</v>
      </c>
      <c r="B91" s="63" t="s">
        <v>235</v>
      </c>
      <c r="C91" s="84"/>
      <c r="D91" s="85"/>
      <c r="E91" s="13">
        <v>837</v>
      </c>
      <c r="F91" s="13">
        <v>0</v>
      </c>
      <c r="G91" s="208"/>
      <c r="H91" s="124"/>
      <c r="I91" s="125"/>
      <c r="J91" s="8">
        <f t="shared" ref="J91" si="15">L91*K91</f>
        <v>0</v>
      </c>
      <c r="K91" s="13"/>
      <c r="L91" s="14"/>
      <c r="M91" s="9">
        <v>1</v>
      </c>
      <c r="N91" s="8" t="str">
        <f t="shared" si="11"/>
        <v/>
      </c>
      <c r="O91" s="8" t="str">
        <f t="shared" si="12"/>
        <v>480</v>
      </c>
      <c r="P91" s="8" t="str">
        <f t="shared" si="13"/>
        <v/>
      </c>
    </row>
    <row r="92" spans="1:16">
      <c r="A92" s="12">
        <v>7</v>
      </c>
      <c r="B92" s="53" t="s">
        <v>234</v>
      </c>
      <c r="D92" s="19"/>
      <c r="E92" s="13">
        <v>837</v>
      </c>
      <c r="F92" s="13">
        <v>0</v>
      </c>
      <c r="G92" s="208"/>
      <c r="H92" s="124"/>
      <c r="I92" s="158"/>
      <c r="J92" s="8">
        <f t="shared" si="10"/>
        <v>0</v>
      </c>
      <c r="K92" s="13"/>
      <c r="L92" s="14"/>
      <c r="M92" s="9">
        <v>1</v>
      </c>
      <c r="N92" s="8" t="str">
        <f t="shared" si="11"/>
        <v/>
      </c>
      <c r="O92" s="8" t="str">
        <f t="shared" si="12"/>
        <v>480</v>
      </c>
      <c r="P92" s="8" t="str">
        <f t="shared" si="13"/>
        <v/>
      </c>
    </row>
    <row r="93" spans="1:16">
      <c r="A93" s="12">
        <v>8</v>
      </c>
      <c r="B93" s="63" t="s">
        <v>236</v>
      </c>
      <c r="C93" s="84"/>
      <c r="D93" s="85"/>
      <c r="E93" s="13">
        <v>882</v>
      </c>
      <c r="F93" s="13">
        <v>0</v>
      </c>
      <c r="G93" s="208"/>
      <c r="H93" s="124"/>
      <c r="I93" s="125"/>
      <c r="K93" s="13"/>
      <c r="L93" s="14"/>
      <c r="M93" s="9">
        <v>1</v>
      </c>
      <c r="N93" s="8" t="str">
        <f t="shared" si="11"/>
        <v/>
      </c>
      <c r="O93" s="8" t="str">
        <f t="shared" si="12"/>
        <v>48</v>
      </c>
      <c r="P93" s="8" t="str">
        <f t="shared" si="13"/>
        <v/>
      </c>
    </row>
    <row r="94" spans="1:16">
      <c r="A94" s="12">
        <v>9</v>
      </c>
      <c r="B94" s="63" t="s">
        <v>316</v>
      </c>
      <c r="C94" s="84"/>
      <c r="D94" s="85"/>
      <c r="E94" s="13">
        <v>837</v>
      </c>
      <c r="F94" s="13">
        <v>0</v>
      </c>
      <c r="G94" s="208"/>
      <c r="H94" s="157"/>
      <c r="I94" s="158"/>
      <c r="K94" s="13"/>
      <c r="L94" s="14"/>
      <c r="M94" s="9">
        <v>1</v>
      </c>
      <c r="N94" s="8" t="e">
        <f>IF(#REF!&gt;0,"48"&amp;#REF!&amp;"","")</f>
        <v>#REF!</v>
      </c>
      <c r="O94" s="8" t="e">
        <f>"48"&amp;#REF!&amp;""</f>
        <v>#REF!</v>
      </c>
      <c r="P94" s="8" t="e">
        <f>IF(#REF!=100,"48"&amp;#REF!&amp;"","")</f>
        <v>#REF!</v>
      </c>
    </row>
    <row r="95" spans="1:16">
      <c r="A95" s="12">
        <v>10</v>
      </c>
      <c r="B95" s="144"/>
      <c r="C95" s="190"/>
      <c r="D95" s="191"/>
      <c r="E95" s="56"/>
      <c r="F95" s="56"/>
      <c r="G95" s="207"/>
      <c r="H95" s="146"/>
      <c r="I95" s="147"/>
      <c r="K95" s="119"/>
      <c r="L95" s="13"/>
      <c r="M95" s="9"/>
      <c r="N95" s="8" t="str">
        <f t="shared" si="11"/>
        <v/>
      </c>
      <c r="O95" s="8" t="str">
        <f t="shared" si="12"/>
        <v>48</v>
      </c>
      <c r="P95" s="8" t="str">
        <f t="shared" si="13"/>
        <v/>
      </c>
    </row>
    <row r="96" spans="1:16">
      <c r="A96" s="12">
        <v>11</v>
      </c>
      <c r="B96" s="63"/>
      <c r="C96" s="84"/>
      <c r="D96" s="85"/>
      <c r="E96" s="13"/>
      <c r="F96" s="13"/>
      <c r="G96" s="275"/>
      <c r="H96" s="157"/>
      <c r="I96" s="158"/>
      <c r="K96" s="13"/>
      <c r="L96" s="13"/>
      <c r="M96" s="9"/>
      <c r="N96" s="8" t="str">
        <f t="shared" si="11"/>
        <v/>
      </c>
      <c r="O96" s="8" t="str">
        <f t="shared" si="12"/>
        <v>48</v>
      </c>
      <c r="P96" s="8" t="str">
        <f t="shared" si="13"/>
        <v/>
      </c>
    </row>
    <row r="97" spans="1:16">
      <c r="A97" s="39"/>
      <c r="B97"/>
      <c r="D97" s="19"/>
      <c r="E97" s="57"/>
      <c r="F97" s="67"/>
      <c r="G97" s="123"/>
      <c r="H97" s="162"/>
      <c r="I97" s="162"/>
      <c r="J97" s="8">
        <f t="shared" si="10"/>
        <v>7803</v>
      </c>
      <c r="K97" s="8">
        <v>867</v>
      </c>
      <c r="L97" s="8">
        <v>9</v>
      </c>
      <c r="M97" s="9"/>
      <c r="N97" s="8" t="str">
        <f t="shared" si="11"/>
        <v/>
      </c>
      <c r="O97" s="8" t="str">
        <f t="shared" si="12"/>
        <v>487803</v>
      </c>
      <c r="P97" s="8" t="str">
        <f t="shared" si="13"/>
        <v/>
      </c>
    </row>
    <row r="98" spans="1:16">
      <c r="A98" s="40"/>
      <c r="B98"/>
      <c r="E98"/>
      <c r="F98"/>
      <c r="G98" s="162"/>
      <c r="H98" s="162"/>
      <c r="I98" s="162"/>
      <c r="J98" s="8">
        <f t="shared" si="10"/>
        <v>0</v>
      </c>
      <c r="M98" s="9"/>
      <c r="N98" s="8" t="str">
        <f t="shared" si="11"/>
        <v/>
      </c>
      <c r="O98" s="8" t="str">
        <f t="shared" si="12"/>
        <v>480</v>
      </c>
      <c r="P98" s="8" t="str">
        <f t="shared" si="13"/>
        <v/>
      </c>
    </row>
    <row r="99" spans="1:16">
      <c r="A99" s="40"/>
      <c r="B99"/>
      <c r="E99"/>
      <c r="F99"/>
      <c r="G99" s="162"/>
      <c r="H99" s="162"/>
      <c r="I99" s="162"/>
      <c r="J99" s="8">
        <f t="shared" si="10"/>
        <v>0</v>
      </c>
      <c r="M99" s="9"/>
      <c r="N99" s="8" t="str">
        <f t="shared" si="11"/>
        <v/>
      </c>
      <c r="O99" s="8" t="str">
        <f t="shared" si="12"/>
        <v>480</v>
      </c>
      <c r="P99" s="8" t="str">
        <f t="shared" si="13"/>
        <v/>
      </c>
    </row>
    <row r="100" spans="1:16" ht="18.75">
      <c r="A100" s="7"/>
      <c r="B100" s="10" t="s">
        <v>3</v>
      </c>
      <c r="C100" s="11"/>
      <c r="D100" s="11"/>
      <c r="G100" s="162"/>
      <c r="H100" s="162"/>
      <c r="I100" s="162"/>
      <c r="J100" s="8">
        <f t="shared" si="10"/>
        <v>0</v>
      </c>
      <c r="M100" s="9"/>
      <c r="N100" s="8" t="str">
        <f t="shared" si="11"/>
        <v/>
      </c>
      <c r="O100" s="8" t="str">
        <f t="shared" si="12"/>
        <v>480</v>
      </c>
      <c r="P100" s="8" t="str">
        <f t="shared" si="13"/>
        <v/>
      </c>
    </row>
    <row r="101" spans="1:16" ht="16.5">
      <c r="A101" s="7"/>
      <c r="G101" s="162"/>
      <c r="H101" s="162"/>
      <c r="I101" s="162"/>
      <c r="J101" s="8">
        <f t="shared" si="10"/>
        <v>0</v>
      </c>
      <c r="M101" s="9"/>
      <c r="N101" s="8" t="str">
        <f t="shared" si="11"/>
        <v/>
      </c>
      <c r="O101" s="8" t="str">
        <f t="shared" si="12"/>
        <v>480</v>
      </c>
      <c r="P101" s="8" t="str">
        <f t="shared" si="13"/>
        <v/>
      </c>
    </row>
    <row r="102" spans="1:16">
      <c r="A102" s="12">
        <v>1</v>
      </c>
      <c r="B102" s="63" t="s">
        <v>738</v>
      </c>
      <c r="C102" s="84"/>
      <c r="D102" s="85"/>
      <c r="E102" s="26">
        <v>769</v>
      </c>
      <c r="F102" s="26">
        <v>0</v>
      </c>
      <c r="G102" s="208"/>
      <c r="H102" s="124"/>
      <c r="I102" s="125"/>
      <c r="J102" s="8">
        <f t="shared" si="10"/>
        <v>0</v>
      </c>
      <c r="K102" s="26"/>
      <c r="L102" s="26"/>
      <c r="M102">
        <v>1</v>
      </c>
      <c r="N102" s="8" t="str">
        <f t="shared" si="11"/>
        <v/>
      </c>
      <c r="O102" s="8" t="str">
        <f t="shared" si="12"/>
        <v>480</v>
      </c>
      <c r="P102" s="8" t="str">
        <f t="shared" si="13"/>
        <v/>
      </c>
    </row>
    <row r="103" spans="1:16">
      <c r="A103" s="12">
        <v>2</v>
      </c>
      <c r="B103" s="63" t="s">
        <v>739</v>
      </c>
      <c r="C103" s="84"/>
      <c r="D103" s="85"/>
      <c r="E103" s="26">
        <v>769</v>
      </c>
      <c r="F103" s="26">
        <v>0</v>
      </c>
      <c r="G103" s="208"/>
      <c r="H103" s="124"/>
      <c r="I103" s="125"/>
      <c r="J103" s="8">
        <f t="shared" si="10"/>
        <v>0</v>
      </c>
      <c r="K103" s="26"/>
      <c r="L103" s="26"/>
      <c r="M103">
        <v>1</v>
      </c>
      <c r="N103" s="8" t="str">
        <f t="shared" si="11"/>
        <v/>
      </c>
      <c r="O103" s="8" t="str">
        <f t="shared" si="12"/>
        <v>480</v>
      </c>
      <c r="P103" s="8" t="str">
        <f t="shared" si="13"/>
        <v/>
      </c>
    </row>
    <row r="104" spans="1:16">
      <c r="A104" s="12">
        <v>3</v>
      </c>
      <c r="B104" s="152" t="s">
        <v>854</v>
      </c>
      <c r="C104" s="153"/>
      <c r="D104" s="154"/>
      <c r="E104" s="307"/>
      <c r="F104" s="307"/>
      <c r="G104" s="328"/>
      <c r="H104" s="165"/>
      <c r="I104" s="166"/>
      <c r="K104" s="14"/>
      <c r="L104" s="14"/>
      <c r="M104" s="15">
        <v>1</v>
      </c>
      <c r="N104" s="8" t="str">
        <f t="shared" si="11"/>
        <v/>
      </c>
      <c r="O104" s="8" t="str">
        <f t="shared" si="12"/>
        <v>48</v>
      </c>
      <c r="P104" s="8" t="str">
        <f t="shared" si="13"/>
        <v/>
      </c>
    </row>
    <row r="105" spans="1:16">
      <c r="A105" s="12">
        <v>4</v>
      </c>
      <c r="B105" t="s">
        <v>857</v>
      </c>
      <c r="E105" s="13">
        <v>810</v>
      </c>
      <c r="F105" s="13">
        <v>0</v>
      </c>
      <c r="G105" s="308"/>
      <c r="H105"/>
      <c r="M105" s="9">
        <v>1</v>
      </c>
      <c r="N105" s="8" t="str">
        <f t="shared" si="11"/>
        <v/>
      </c>
      <c r="O105" s="8" t="str">
        <f t="shared" si="12"/>
        <v>48</v>
      </c>
      <c r="P105" s="8" t="str">
        <f t="shared" si="13"/>
        <v/>
      </c>
    </row>
    <row r="106" spans="1:16">
      <c r="A106" s="12">
        <v>5</v>
      </c>
      <c r="B106" s="144" t="s">
        <v>863</v>
      </c>
      <c r="C106" s="190"/>
      <c r="D106" s="191"/>
      <c r="E106" s="56">
        <v>769</v>
      </c>
      <c r="F106" s="56">
        <v>0</v>
      </c>
      <c r="G106" s="208"/>
      <c r="H106" s="146"/>
      <c r="I106" s="147"/>
      <c r="J106" s="9">
        <f t="shared" ref="J106" si="16">L106*K106</f>
        <v>0</v>
      </c>
      <c r="K106" s="56"/>
      <c r="L106" s="56"/>
      <c r="M106" s="9">
        <v>1</v>
      </c>
      <c r="N106" s="8" t="str">
        <f t="shared" si="11"/>
        <v/>
      </c>
      <c r="O106" s="8" t="str">
        <f t="shared" si="12"/>
        <v>480</v>
      </c>
      <c r="P106" s="8" t="str">
        <f t="shared" si="13"/>
        <v/>
      </c>
    </row>
    <row r="107" spans="1:16">
      <c r="A107" s="12">
        <v>6</v>
      </c>
      <c r="B107" s="63" t="s">
        <v>864</v>
      </c>
      <c r="C107" s="148"/>
      <c r="D107" s="149"/>
      <c r="E107" s="13">
        <v>769</v>
      </c>
      <c r="F107" s="13">
        <v>0</v>
      </c>
      <c r="G107" s="208"/>
      <c r="H107" s="157"/>
      <c r="I107" s="158"/>
      <c r="J107" s="8">
        <f t="shared" si="10"/>
        <v>0</v>
      </c>
      <c r="K107" s="13"/>
      <c r="L107" s="102"/>
      <c r="M107" s="9">
        <v>1</v>
      </c>
      <c r="N107" s="8" t="str">
        <f t="shared" si="11"/>
        <v/>
      </c>
      <c r="O107" s="8" t="str">
        <f t="shared" si="12"/>
        <v>480</v>
      </c>
      <c r="P107" s="8" t="str">
        <f t="shared" si="13"/>
        <v/>
      </c>
    </row>
    <row r="108" spans="1:16">
      <c r="A108" s="12">
        <v>7</v>
      </c>
      <c r="B108" s="63" t="s">
        <v>890</v>
      </c>
      <c r="C108" s="148"/>
      <c r="D108" s="149"/>
      <c r="E108" s="13">
        <v>810</v>
      </c>
      <c r="F108" s="13">
        <v>0</v>
      </c>
      <c r="G108" s="208"/>
      <c r="H108" s="124"/>
      <c r="I108" s="158"/>
      <c r="K108" s="13"/>
      <c r="L108" s="102"/>
      <c r="M108" s="9">
        <v>1</v>
      </c>
      <c r="N108" s="8" t="str">
        <f t="shared" si="11"/>
        <v/>
      </c>
      <c r="O108" s="8" t="str">
        <f t="shared" si="12"/>
        <v>48</v>
      </c>
      <c r="P108" s="8" t="str">
        <f t="shared" si="13"/>
        <v/>
      </c>
    </row>
    <row r="109" spans="1:16">
      <c r="A109" s="12">
        <v>8</v>
      </c>
      <c r="B109" s="63" t="s">
        <v>943</v>
      </c>
      <c r="C109" s="148"/>
      <c r="D109" s="149"/>
      <c r="E109" s="13">
        <v>810</v>
      </c>
      <c r="F109" s="13">
        <v>0</v>
      </c>
      <c r="G109" s="208"/>
      <c r="H109" s="124"/>
      <c r="I109" s="158"/>
      <c r="K109" s="13"/>
      <c r="L109" s="160"/>
      <c r="M109" s="9">
        <v>1</v>
      </c>
      <c r="N109" s="8" t="str">
        <f t="shared" si="11"/>
        <v/>
      </c>
      <c r="O109" s="8" t="str">
        <f t="shared" si="12"/>
        <v>48</v>
      </c>
      <c r="P109" s="8" t="str">
        <f t="shared" si="13"/>
        <v/>
      </c>
    </row>
    <row r="110" spans="1:16">
      <c r="A110" s="12">
        <v>9</v>
      </c>
      <c r="B110" s="187" t="s">
        <v>971</v>
      </c>
      <c r="C110" s="188"/>
      <c r="D110" s="189"/>
      <c r="E110" s="104">
        <v>810</v>
      </c>
      <c r="F110" s="104">
        <v>0</v>
      </c>
      <c r="G110" s="208"/>
      <c r="H110" s="213"/>
      <c r="I110" s="217"/>
      <c r="J110" s="9"/>
      <c r="K110" s="104"/>
      <c r="L110" s="56"/>
      <c r="M110" s="15">
        <v>1</v>
      </c>
      <c r="N110" s="8" t="str">
        <f t="shared" si="11"/>
        <v/>
      </c>
      <c r="O110" s="8" t="str">
        <f t="shared" si="12"/>
        <v>48</v>
      </c>
      <c r="P110" s="8" t="str">
        <f t="shared" si="13"/>
        <v/>
      </c>
    </row>
    <row r="111" spans="1:16">
      <c r="A111" s="12">
        <v>10</v>
      </c>
      <c r="B111" s="53" t="s">
        <v>1032</v>
      </c>
      <c r="E111" s="13">
        <v>727</v>
      </c>
      <c r="F111" s="13">
        <v>0</v>
      </c>
      <c r="G111" s="308"/>
      <c r="H111"/>
      <c r="M111" s="9">
        <v>1</v>
      </c>
      <c r="N111" s="8" t="str">
        <f t="shared" si="11"/>
        <v/>
      </c>
      <c r="O111" s="8" t="str">
        <f t="shared" si="12"/>
        <v>48</v>
      </c>
      <c r="P111" s="8" t="str">
        <f t="shared" si="13"/>
        <v/>
      </c>
    </row>
    <row r="112" spans="1:16">
      <c r="A112" s="12">
        <v>11</v>
      </c>
      <c r="B112" s="63" t="s">
        <v>1139</v>
      </c>
      <c r="C112" s="148"/>
      <c r="D112" s="149"/>
      <c r="E112" s="13">
        <v>360</v>
      </c>
      <c r="F112" s="13">
        <v>0</v>
      </c>
      <c r="G112" s="320"/>
      <c r="H112" s="157"/>
      <c r="I112" s="158"/>
      <c r="K112" s="13"/>
      <c r="L112" s="13"/>
      <c r="M112" s="9">
        <v>1</v>
      </c>
      <c r="N112" s="8" t="str">
        <f t="shared" si="11"/>
        <v/>
      </c>
      <c r="O112" s="8" t="str">
        <f t="shared" si="12"/>
        <v>48</v>
      </c>
      <c r="P112" s="8" t="str">
        <f t="shared" si="13"/>
        <v/>
      </c>
    </row>
    <row r="113" spans="1:16">
      <c r="A113" s="62">
        <v>12</v>
      </c>
      <c r="B113" s="152"/>
      <c r="C113" s="153"/>
      <c r="D113" s="154"/>
      <c r="E113" s="14"/>
      <c r="F113" s="14"/>
      <c r="G113" s="294"/>
      <c r="H113" s="165"/>
      <c r="I113" s="166"/>
      <c r="K113" s="14"/>
      <c r="L113" s="14"/>
      <c r="M113" s="15"/>
      <c r="N113" s="8" t="str">
        <f t="shared" si="11"/>
        <v/>
      </c>
      <c r="O113" s="8" t="str">
        <f t="shared" si="12"/>
        <v>48</v>
      </c>
      <c r="P113" s="8" t="str">
        <f t="shared" si="13"/>
        <v/>
      </c>
    </row>
    <row r="114" spans="1:16" ht="16.5">
      <c r="A114" s="7"/>
      <c r="G114" s="162"/>
      <c r="H114" s="162"/>
      <c r="I114" s="162"/>
      <c r="J114" s="8">
        <f t="shared" si="10"/>
        <v>7452</v>
      </c>
      <c r="K114" s="8">
        <v>828</v>
      </c>
      <c r="L114" s="8">
        <v>9</v>
      </c>
      <c r="M114" s="9"/>
      <c r="N114" s="8" t="str">
        <f t="shared" si="11"/>
        <v/>
      </c>
      <c r="O114" s="8" t="str">
        <f t="shared" si="12"/>
        <v>487452</v>
      </c>
      <c r="P114" s="8" t="str">
        <f t="shared" si="13"/>
        <v/>
      </c>
    </row>
    <row r="115" spans="1:16" ht="16.5">
      <c r="A115" s="7"/>
      <c r="F115"/>
      <c r="G115" s="162"/>
      <c r="H115" s="162"/>
      <c r="I115" s="162"/>
      <c r="J115" s="8">
        <f t="shared" si="10"/>
        <v>0</v>
      </c>
      <c r="M115" s="9"/>
      <c r="N115" s="8" t="str">
        <f t="shared" si="11"/>
        <v/>
      </c>
      <c r="O115" s="8" t="str">
        <f t="shared" si="12"/>
        <v>480</v>
      </c>
      <c r="P115" s="8" t="str">
        <f t="shared" si="13"/>
        <v/>
      </c>
    </row>
    <row r="116" spans="1:16" ht="16.5">
      <c r="A116" s="7"/>
      <c r="G116" s="162"/>
      <c r="H116" s="162"/>
      <c r="I116" s="162"/>
      <c r="J116" s="8">
        <f t="shared" si="10"/>
        <v>0</v>
      </c>
      <c r="M116" s="9"/>
      <c r="N116" s="8" t="str">
        <f t="shared" si="11"/>
        <v/>
      </c>
      <c r="O116" s="8" t="str">
        <f t="shared" si="12"/>
        <v>480</v>
      </c>
      <c r="P116" s="8" t="str">
        <f t="shared" si="13"/>
        <v/>
      </c>
    </row>
    <row r="117" spans="1:16" ht="18.75">
      <c r="A117" s="7"/>
      <c r="B117" s="2" t="s">
        <v>70</v>
      </c>
      <c r="C117" s="11"/>
      <c r="D117" s="11"/>
      <c r="G117" s="162"/>
      <c r="H117" s="162"/>
      <c r="I117" s="162"/>
      <c r="J117" s="8">
        <f t="shared" si="10"/>
        <v>0</v>
      </c>
      <c r="M117" s="9"/>
      <c r="N117" s="8" t="str">
        <f t="shared" si="11"/>
        <v/>
      </c>
      <c r="O117" s="8" t="str">
        <f t="shared" si="12"/>
        <v>480</v>
      </c>
      <c r="P117" s="8" t="str">
        <f t="shared" si="13"/>
        <v/>
      </c>
    </row>
    <row r="118" spans="1:16" ht="16.5">
      <c r="A118" s="7"/>
      <c r="G118" s="162"/>
      <c r="H118" s="162"/>
      <c r="I118" s="162"/>
      <c r="J118" s="8">
        <f t="shared" si="10"/>
        <v>0</v>
      </c>
      <c r="M118" s="9"/>
      <c r="N118" s="8" t="str">
        <f t="shared" si="11"/>
        <v/>
      </c>
      <c r="O118" s="8" t="str">
        <f t="shared" si="12"/>
        <v>480</v>
      </c>
      <c r="P118" s="8" t="str">
        <f t="shared" si="13"/>
        <v/>
      </c>
    </row>
    <row r="119" spans="1:16">
      <c r="A119" s="12">
        <v>1</v>
      </c>
      <c r="B119" s="187" t="s">
        <v>733</v>
      </c>
      <c r="C119" s="188"/>
      <c r="D119" s="189"/>
      <c r="E119" s="13">
        <v>695</v>
      </c>
      <c r="F119" s="13">
        <v>0</v>
      </c>
      <c r="G119" s="208"/>
      <c r="H119" s="157"/>
      <c r="I119" s="158"/>
      <c r="J119" s="8">
        <f t="shared" si="10"/>
        <v>0</v>
      </c>
      <c r="K119" s="13"/>
      <c r="L119" s="340"/>
      <c r="M119" s="9">
        <v>1</v>
      </c>
      <c r="N119" s="8" t="str">
        <f t="shared" si="11"/>
        <v/>
      </c>
      <c r="O119" s="8" t="str">
        <f t="shared" si="12"/>
        <v>480</v>
      </c>
      <c r="P119" s="8" t="str">
        <f t="shared" si="13"/>
        <v/>
      </c>
    </row>
    <row r="120" spans="1:16">
      <c r="A120" s="12">
        <v>2</v>
      </c>
      <c r="B120" s="152" t="s">
        <v>735</v>
      </c>
      <c r="C120" s="153"/>
      <c r="D120" s="154"/>
      <c r="E120" s="14">
        <v>769</v>
      </c>
      <c r="F120" s="14">
        <v>0</v>
      </c>
      <c r="G120" s="209"/>
      <c r="H120" s="218"/>
      <c r="I120" s="166"/>
      <c r="J120" s="8">
        <f t="shared" ref="J120:J123" si="17">L120*K120</f>
        <v>0</v>
      </c>
      <c r="K120" s="14"/>
      <c r="L120" s="341"/>
      <c r="M120" s="15">
        <v>1</v>
      </c>
      <c r="N120" s="8" t="str">
        <f t="shared" si="11"/>
        <v/>
      </c>
      <c r="O120" s="8" t="str">
        <f t="shared" si="12"/>
        <v>480</v>
      </c>
      <c r="P120" s="8" t="str">
        <f t="shared" si="13"/>
        <v/>
      </c>
    </row>
    <row r="121" spans="1:16">
      <c r="A121" s="12">
        <v>3</v>
      </c>
      <c r="B121" s="63" t="s">
        <v>324</v>
      </c>
      <c r="C121" s="148"/>
      <c r="D121" s="149"/>
      <c r="E121" s="13">
        <v>810</v>
      </c>
      <c r="F121" s="13">
        <v>0</v>
      </c>
      <c r="G121" s="208"/>
      <c r="H121" s="157"/>
      <c r="I121" s="158"/>
      <c r="J121" s="8">
        <f t="shared" si="17"/>
        <v>0</v>
      </c>
      <c r="K121" s="13"/>
      <c r="L121" s="340"/>
      <c r="M121" s="9">
        <v>1</v>
      </c>
      <c r="N121" s="8" t="str">
        <f t="shared" si="11"/>
        <v/>
      </c>
      <c r="O121" s="8" t="str">
        <f t="shared" si="12"/>
        <v>480</v>
      </c>
      <c r="P121" s="8" t="str">
        <f t="shared" si="13"/>
        <v/>
      </c>
    </row>
    <row r="122" spans="1:16">
      <c r="A122" s="12">
        <v>4</v>
      </c>
      <c r="B122" s="63" t="s">
        <v>830</v>
      </c>
      <c r="C122" s="148"/>
      <c r="D122" s="149"/>
      <c r="E122" s="14">
        <v>769</v>
      </c>
      <c r="F122" s="14">
        <v>0</v>
      </c>
      <c r="G122" s="208"/>
      <c r="H122" s="124"/>
      <c r="I122" s="158"/>
      <c r="J122" s="8">
        <f t="shared" si="17"/>
        <v>0</v>
      </c>
      <c r="K122" s="13"/>
      <c r="L122" s="341"/>
      <c r="M122" s="9">
        <v>1</v>
      </c>
      <c r="N122" s="8" t="str">
        <f t="shared" si="11"/>
        <v/>
      </c>
      <c r="O122" s="8" t="str">
        <f t="shared" si="12"/>
        <v>480</v>
      </c>
      <c r="P122" s="8" t="str">
        <f t="shared" si="13"/>
        <v/>
      </c>
    </row>
    <row r="123" spans="1:16">
      <c r="A123" s="12">
        <v>5</v>
      </c>
      <c r="B123" s="63" t="s">
        <v>832</v>
      </c>
      <c r="C123" s="148"/>
      <c r="D123" s="149"/>
      <c r="E123" s="14">
        <v>750</v>
      </c>
      <c r="F123" s="14">
        <v>0</v>
      </c>
      <c r="G123" s="209"/>
      <c r="H123" s="218"/>
      <c r="I123" s="166"/>
      <c r="J123" s="8">
        <f t="shared" si="17"/>
        <v>0</v>
      </c>
      <c r="K123" s="14"/>
      <c r="L123" s="341"/>
      <c r="M123" s="15">
        <v>1</v>
      </c>
      <c r="N123" s="8" t="str">
        <f t="shared" si="11"/>
        <v/>
      </c>
      <c r="O123" s="8" t="str">
        <f t="shared" si="12"/>
        <v>480</v>
      </c>
      <c r="P123" s="8" t="str">
        <f t="shared" si="13"/>
        <v/>
      </c>
    </row>
    <row r="124" spans="1:16">
      <c r="A124" s="12">
        <v>6</v>
      </c>
      <c r="B124" s="152" t="s">
        <v>837</v>
      </c>
      <c r="C124" s="153"/>
      <c r="D124" s="154"/>
      <c r="E124" s="13">
        <v>769</v>
      </c>
      <c r="F124" s="13">
        <v>0</v>
      </c>
      <c r="G124" s="208"/>
      <c r="H124" s="157"/>
      <c r="I124" s="158"/>
      <c r="J124" s="8">
        <f t="shared" si="10"/>
        <v>0</v>
      </c>
      <c r="K124" s="13"/>
      <c r="L124" s="340"/>
      <c r="M124" s="9">
        <v>1</v>
      </c>
      <c r="N124" s="8" t="str">
        <f t="shared" si="11"/>
        <v/>
      </c>
      <c r="O124" s="8" t="str">
        <f t="shared" si="12"/>
        <v>480</v>
      </c>
      <c r="P124" s="8" t="str">
        <f t="shared" si="13"/>
        <v/>
      </c>
    </row>
    <row r="125" spans="1:16">
      <c r="A125" s="12">
        <v>7</v>
      </c>
      <c r="B125" s="152" t="s">
        <v>517</v>
      </c>
      <c r="C125" s="153"/>
      <c r="D125" s="154"/>
      <c r="E125" s="13">
        <v>810</v>
      </c>
      <c r="F125" s="13">
        <v>0</v>
      </c>
      <c r="G125" s="208"/>
      <c r="H125" s="124"/>
      <c r="I125" s="158"/>
      <c r="J125" s="8">
        <f t="shared" si="10"/>
        <v>0</v>
      </c>
      <c r="K125" s="13"/>
      <c r="L125" s="341"/>
      <c r="M125" s="9">
        <v>1</v>
      </c>
      <c r="N125" s="8" t="str">
        <f t="shared" si="11"/>
        <v/>
      </c>
      <c r="O125" s="8" t="str">
        <f t="shared" si="12"/>
        <v>480</v>
      </c>
      <c r="P125" s="8" t="str">
        <f t="shared" si="13"/>
        <v/>
      </c>
    </row>
    <row r="126" spans="1:16">
      <c r="A126" s="12">
        <v>8</v>
      </c>
      <c r="B126" s="63" t="s">
        <v>855</v>
      </c>
      <c r="C126" s="148"/>
      <c r="D126" s="149"/>
      <c r="E126" s="13">
        <v>919</v>
      </c>
      <c r="F126" s="13">
        <v>0</v>
      </c>
      <c r="G126" s="208"/>
      <c r="H126" s="124" t="s">
        <v>1075</v>
      </c>
      <c r="I126" s="158"/>
      <c r="K126" s="13"/>
      <c r="L126" s="102"/>
      <c r="M126" s="9">
        <v>1</v>
      </c>
      <c r="N126" s="8" t="e">
        <f>IF(#REF!&gt;0,"48"&amp;#REF!&amp;"","")</f>
        <v>#REF!</v>
      </c>
      <c r="O126" s="8" t="e">
        <f>"48"&amp;#REF!&amp;""</f>
        <v>#REF!</v>
      </c>
      <c r="P126" s="8" t="e">
        <f>IF(#REF!=100,"48"&amp;#REF!&amp;"","")</f>
        <v>#REF!</v>
      </c>
    </row>
    <row r="127" spans="1:16">
      <c r="A127" s="12">
        <v>9</v>
      </c>
      <c r="B127" s="356" t="s">
        <v>1128</v>
      </c>
      <c r="C127" s="357"/>
      <c r="D127" s="358"/>
      <c r="E127" s="13">
        <v>450</v>
      </c>
      <c r="F127" s="13">
        <v>0</v>
      </c>
      <c r="G127" s="208"/>
      <c r="H127" s="124" t="s">
        <v>1147</v>
      </c>
      <c r="I127" s="158"/>
      <c r="K127" s="13"/>
      <c r="L127" s="13"/>
      <c r="M127" s="9">
        <v>1</v>
      </c>
      <c r="N127" s="8" t="e">
        <f>IF(#REF!&gt;0,"48"&amp;#REF!&amp;"","")</f>
        <v>#REF!</v>
      </c>
      <c r="O127" s="8" t="e">
        <f>"48"&amp;#REF!&amp;""</f>
        <v>#REF!</v>
      </c>
      <c r="P127" s="8" t="e">
        <f>IF(#REF!=100,"48"&amp;#REF!&amp;"","")</f>
        <v>#REF!</v>
      </c>
    </row>
    <row r="128" spans="1:16">
      <c r="A128" s="12">
        <v>10</v>
      </c>
      <c r="B128" s="63"/>
      <c r="C128" s="148"/>
      <c r="D128" s="149"/>
      <c r="E128" s="13">
        <v>9</v>
      </c>
      <c r="F128" s="13"/>
      <c r="G128" s="339"/>
      <c r="H128" s="157"/>
      <c r="I128" s="158"/>
      <c r="K128" s="13"/>
      <c r="L128" s="102"/>
      <c r="M128" s="9"/>
      <c r="N128" s="8" t="str">
        <f t="shared" si="11"/>
        <v/>
      </c>
      <c r="O128" s="8" t="str">
        <f t="shared" si="12"/>
        <v>48</v>
      </c>
      <c r="P128" s="8" t="str">
        <f t="shared" si="13"/>
        <v/>
      </c>
    </row>
    <row r="129" spans="1:16">
      <c r="A129" s="12">
        <v>11</v>
      </c>
      <c r="B129" s="187"/>
      <c r="C129" s="188"/>
      <c r="D129" s="189"/>
      <c r="E129" s="13"/>
      <c r="F129" s="13"/>
      <c r="G129" s="120"/>
      <c r="H129" s="157"/>
      <c r="I129" s="158"/>
      <c r="K129" s="13"/>
      <c r="L129" s="102"/>
      <c r="M129" s="9"/>
      <c r="N129" s="8" t="str">
        <f t="shared" si="11"/>
        <v/>
      </c>
      <c r="O129" s="8" t="str">
        <f t="shared" si="12"/>
        <v>48</v>
      </c>
      <c r="P129" s="8" t="str">
        <f t="shared" si="13"/>
        <v/>
      </c>
    </row>
    <row r="130" spans="1:16" ht="16.5">
      <c r="A130" s="7"/>
      <c r="B130" s="63"/>
      <c r="C130" s="148"/>
      <c r="D130" s="149"/>
      <c r="E130" s="13"/>
      <c r="F130" s="13"/>
      <c r="G130" s="120"/>
      <c r="H130" s="157"/>
      <c r="I130" s="158"/>
      <c r="J130" s="8">
        <f t="shared" ref="J130:J131" si="18">L130*K130</f>
        <v>0</v>
      </c>
      <c r="K130" s="13"/>
      <c r="L130" s="102"/>
      <c r="M130" s="9"/>
      <c r="N130" s="8" t="str">
        <f t="shared" si="11"/>
        <v/>
      </c>
      <c r="O130" s="8" t="str">
        <f t="shared" si="12"/>
        <v>480</v>
      </c>
      <c r="P130" s="8" t="str">
        <f t="shared" si="13"/>
        <v/>
      </c>
    </row>
    <row r="131" spans="1:16" ht="16.5">
      <c r="A131" s="7"/>
      <c r="B131" s="187"/>
      <c r="C131" s="188"/>
      <c r="D131" s="189"/>
      <c r="E131" s="104"/>
      <c r="F131" s="104"/>
      <c r="G131" s="120"/>
      <c r="H131" s="213"/>
      <c r="I131" s="217"/>
      <c r="J131" s="8">
        <f t="shared" si="18"/>
        <v>6624</v>
      </c>
      <c r="K131" s="104">
        <v>828</v>
      </c>
      <c r="L131" s="56">
        <v>8</v>
      </c>
      <c r="M131" s="15"/>
      <c r="N131" s="8" t="str">
        <f t="shared" si="11"/>
        <v/>
      </c>
      <c r="O131" s="8" t="str">
        <f t="shared" si="12"/>
        <v>486624</v>
      </c>
      <c r="P131" s="8" t="str">
        <f t="shared" si="13"/>
        <v/>
      </c>
    </row>
    <row r="132" spans="1:16" ht="16.5">
      <c r="A132" s="7"/>
      <c r="G132" s="162"/>
      <c r="H132" s="162"/>
      <c r="I132" s="162"/>
      <c r="J132" s="8">
        <f t="shared" si="10"/>
        <v>0</v>
      </c>
      <c r="M132" s="9"/>
      <c r="N132" s="8" t="str">
        <f t="shared" si="11"/>
        <v/>
      </c>
      <c r="O132" s="8" t="str">
        <f t="shared" si="12"/>
        <v>480</v>
      </c>
      <c r="P132" s="8" t="str">
        <f t="shared" si="13"/>
        <v/>
      </c>
    </row>
    <row r="133" spans="1:16" ht="18.75">
      <c r="A133" s="7"/>
      <c r="B133" s="2" t="s">
        <v>71</v>
      </c>
      <c r="C133" s="11"/>
      <c r="D133" s="11"/>
      <c r="G133" s="162"/>
      <c r="H133" s="162"/>
      <c r="I133" s="162"/>
      <c r="J133" s="8">
        <f>L133*K133</f>
        <v>0</v>
      </c>
      <c r="M133" s="9"/>
      <c r="N133" s="8" t="str">
        <f>IF(F133&gt;0,"48"&amp;J133&amp;"","")</f>
        <v/>
      </c>
      <c r="O133" s="8" t="str">
        <f t="shared" ref="O133:O143" si="19">"48"&amp;J133&amp;""</f>
        <v>480</v>
      </c>
      <c r="P133" s="8" t="str">
        <f t="shared" ref="P133:P143" si="20">IF(E133=100,"48"&amp;J133&amp;"","")</f>
        <v/>
      </c>
    </row>
    <row r="134" spans="1:16" ht="16.5">
      <c r="A134" s="7"/>
      <c r="G134" s="162"/>
      <c r="H134" s="162"/>
      <c r="I134" s="162"/>
      <c r="J134" s="8">
        <f>L134*K134</f>
        <v>0</v>
      </c>
      <c r="M134" s="9"/>
      <c r="N134" s="8" t="str">
        <f>IF(F134&gt;0,"48"&amp;J134&amp;"","")</f>
        <v/>
      </c>
      <c r="O134" s="8" t="str">
        <f t="shared" si="19"/>
        <v>480</v>
      </c>
      <c r="P134" s="8" t="str">
        <f t="shared" si="20"/>
        <v/>
      </c>
    </row>
    <row r="135" spans="1:16">
      <c r="A135" s="12">
        <v>1</v>
      </c>
      <c r="B135" s="152" t="s">
        <v>727</v>
      </c>
      <c r="C135" s="153"/>
      <c r="D135" s="154"/>
      <c r="E135" s="17">
        <v>810</v>
      </c>
      <c r="F135" s="17">
        <v>0</v>
      </c>
      <c r="G135" s="209"/>
      <c r="H135" s="218"/>
      <c r="I135" s="166"/>
      <c r="K135" s="87"/>
      <c r="L135" s="14"/>
      <c r="M135" s="15">
        <v>1</v>
      </c>
      <c r="N135" s="8" t="str">
        <f>IF(F135&gt;0,"48"&amp;J135&amp;"","")</f>
        <v/>
      </c>
      <c r="O135" s="8" t="str">
        <f t="shared" si="19"/>
        <v>48</v>
      </c>
      <c r="P135" s="8" t="str">
        <f t="shared" si="20"/>
        <v/>
      </c>
    </row>
    <row r="136" spans="1:16">
      <c r="A136" s="12">
        <v>2</v>
      </c>
      <c r="B136" s="63" t="s">
        <v>427</v>
      </c>
      <c r="C136" s="148"/>
      <c r="D136" s="149"/>
      <c r="E136" s="14">
        <v>804</v>
      </c>
      <c r="F136" s="14">
        <v>0</v>
      </c>
      <c r="G136" s="208"/>
      <c r="H136" s="218"/>
      <c r="I136" s="166"/>
      <c r="J136" s="8">
        <f t="shared" ref="J136" si="21">L136*K136</f>
        <v>0</v>
      </c>
      <c r="K136" s="14"/>
      <c r="L136" s="14"/>
      <c r="M136" s="15">
        <v>1</v>
      </c>
      <c r="N136" s="8" t="str">
        <f>IF(F136&gt;0,"48"&amp;J136&amp;"","")</f>
        <v/>
      </c>
      <c r="O136" s="8" t="str">
        <f t="shared" si="19"/>
        <v>480</v>
      </c>
      <c r="P136" s="8" t="str">
        <f t="shared" si="20"/>
        <v/>
      </c>
    </row>
    <row r="137" spans="1:16">
      <c r="A137" s="12">
        <v>3</v>
      </c>
      <c r="B137" s="63" t="s">
        <v>731</v>
      </c>
      <c r="C137" s="148"/>
      <c r="D137" s="149"/>
      <c r="E137" s="13">
        <v>810</v>
      </c>
      <c r="F137" s="13">
        <v>0</v>
      </c>
      <c r="G137" s="208"/>
      <c r="H137" s="124" t="s">
        <v>1122</v>
      </c>
      <c r="I137" s="158"/>
      <c r="J137" s="8">
        <f>L137*K137</f>
        <v>0</v>
      </c>
      <c r="K137" s="13"/>
      <c r="L137" s="14"/>
      <c r="M137" s="9">
        <v>1</v>
      </c>
      <c r="O137" s="8" t="str">
        <f t="shared" si="19"/>
        <v>480</v>
      </c>
      <c r="P137" s="8" t="str">
        <f t="shared" si="20"/>
        <v/>
      </c>
    </row>
    <row r="138" spans="1:16">
      <c r="A138" s="12">
        <v>4</v>
      </c>
      <c r="B138" s="152" t="s">
        <v>586</v>
      </c>
      <c r="C138" s="153"/>
      <c r="D138" s="154"/>
      <c r="E138" s="14">
        <v>810</v>
      </c>
      <c r="F138" s="25">
        <v>0</v>
      </c>
      <c r="G138" s="208"/>
      <c r="H138" s="124"/>
      <c r="I138" s="166"/>
      <c r="J138" s="8">
        <f t="shared" ref="J138" si="22">L138*K138</f>
        <v>0</v>
      </c>
      <c r="K138" s="14"/>
      <c r="L138" s="14"/>
      <c r="M138" s="15">
        <v>1</v>
      </c>
      <c r="N138" s="8" t="str">
        <f t="shared" ref="N138:N143" si="23">IF(F138&gt;0,"48"&amp;J138&amp;"","")</f>
        <v/>
      </c>
      <c r="O138" s="8" t="str">
        <f t="shared" si="19"/>
        <v>480</v>
      </c>
      <c r="P138" s="8" t="str">
        <f t="shared" si="20"/>
        <v/>
      </c>
    </row>
    <row r="139" spans="1:16">
      <c r="A139" s="12">
        <v>5</v>
      </c>
      <c r="B139" s="63" t="s">
        <v>281</v>
      </c>
      <c r="C139" s="148"/>
      <c r="D139" s="149"/>
      <c r="E139" s="13">
        <v>810</v>
      </c>
      <c r="F139" s="13">
        <v>0</v>
      </c>
      <c r="G139" s="208"/>
      <c r="H139" s="124"/>
      <c r="I139" s="158"/>
      <c r="J139" s="8">
        <f>L139*K139</f>
        <v>0</v>
      </c>
      <c r="K139" s="13"/>
      <c r="L139" s="13"/>
      <c r="M139" s="9">
        <v>1</v>
      </c>
      <c r="N139" s="8" t="str">
        <f t="shared" si="23"/>
        <v/>
      </c>
      <c r="O139" s="8" t="str">
        <f t="shared" si="19"/>
        <v>480</v>
      </c>
      <c r="P139" s="8" t="str">
        <f t="shared" si="20"/>
        <v/>
      </c>
    </row>
    <row r="140" spans="1:16">
      <c r="A140" s="12">
        <v>6</v>
      </c>
      <c r="B140" s="63" t="s">
        <v>327</v>
      </c>
      <c r="C140" s="148"/>
      <c r="D140" s="149"/>
      <c r="E140" s="13">
        <v>769</v>
      </c>
      <c r="F140" s="13">
        <v>0</v>
      </c>
      <c r="G140" s="208"/>
      <c r="H140" s="124"/>
      <c r="I140" s="158"/>
      <c r="J140" s="8">
        <f>L140*K140</f>
        <v>0</v>
      </c>
      <c r="K140" s="13"/>
      <c r="L140" s="13"/>
      <c r="M140" s="9">
        <v>1</v>
      </c>
      <c r="N140" s="8" t="str">
        <f t="shared" si="23"/>
        <v/>
      </c>
      <c r="O140" s="8" t="str">
        <f t="shared" si="19"/>
        <v>480</v>
      </c>
      <c r="P140" s="8" t="str">
        <f t="shared" si="20"/>
        <v/>
      </c>
    </row>
    <row r="141" spans="1:16">
      <c r="A141" s="12">
        <v>7</v>
      </c>
      <c r="B141" s="152" t="s">
        <v>350</v>
      </c>
      <c r="C141" s="153"/>
      <c r="D141" s="154"/>
      <c r="E141" s="14">
        <v>803</v>
      </c>
      <c r="F141" s="14">
        <v>0</v>
      </c>
      <c r="G141" s="209"/>
      <c r="H141" s="165"/>
      <c r="I141" s="166"/>
      <c r="K141" s="14"/>
      <c r="L141" s="14"/>
      <c r="M141" s="15">
        <v>1</v>
      </c>
      <c r="N141" s="8" t="str">
        <f t="shared" si="23"/>
        <v/>
      </c>
      <c r="O141" s="8" t="str">
        <f t="shared" si="19"/>
        <v>48</v>
      </c>
      <c r="P141" s="8" t="str">
        <f t="shared" si="20"/>
        <v/>
      </c>
    </row>
    <row r="142" spans="1:16">
      <c r="A142" s="12">
        <v>8</v>
      </c>
      <c r="B142" s="63"/>
      <c r="C142" s="148"/>
      <c r="D142" s="149"/>
      <c r="E142" s="14"/>
      <c r="F142" s="14"/>
      <c r="G142" s="208"/>
      <c r="H142" s="218"/>
      <c r="I142" s="158"/>
      <c r="K142" s="13"/>
      <c r="L142" s="13"/>
      <c r="M142" s="9"/>
      <c r="N142" s="8" t="str">
        <f t="shared" si="23"/>
        <v/>
      </c>
      <c r="O142" s="8" t="str">
        <f t="shared" si="19"/>
        <v>48</v>
      </c>
      <c r="P142" s="8" t="str">
        <f t="shared" si="20"/>
        <v/>
      </c>
    </row>
    <row r="143" spans="1:16">
      <c r="A143" s="12">
        <v>9</v>
      </c>
      <c r="B143" s="63" t="s">
        <v>829</v>
      </c>
      <c r="C143" s="148"/>
      <c r="D143" s="149"/>
      <c r="E143" s="14">
        <v>769</v>
      </c>
      <c r="F143" s="14">
        <v>0</v>
      </c>
      <c r="G143" s="208"/>
      <c r="H143" s="218"/>
      <c r="I143" s="166"/>
      <c r="K143" s="14"/>
      <c r="L143" s="14"/>
      <c r="M143" s="15">
        <v>1</v>
      </c>
      <c r="N143" s="8" t="str">
        <f t="shared" si="23"/>
        <v/>
      </c>
      <c r="O143" s="8" t="str">
        <f t="shared" si="19"/>
        <v>48</v>
      </c>
      <c r="P143" s="8" t="str">
        <f t="shared" si="20"/>
        <v/>
      </c>
    </row>
    <row r="144" spans="1:16">
      <c r="A144" s="12">
        <v>10</v>
      </c>
      <c r="B144" s="63" t="s">
        <v>865</v>
      </c>
      <c r="C144" s="148"/>
      <c r="D144" s="149"/>
      <c r="E144" s="13">
        <v>810</v>
      </c>
      <c r="F144" s="13">
        <v>0</v>
      </c>
      <c r="G144" s="208"/>
      <c r="H144" s="124"/>
      <c r="I144" s="158"/>
      <c r="K144" s="13"/>
      <c r="L144" s="14"/>
      <c r="M144" s="9">
        <v>1</v>
      </c>
      <c r="N144" s="8" t="e">
        <f>IF(#REF!&gt;0,"48"&amp;#REF!&amp;"","")</f>
        <v>#REF!</v>
      </c>
      <c r="O144" s="8" t="e">
        <f>"48"&amp;#REF!&amp;""</f>
        <v>#REF!</v>
      </c>
      <c r="P144" s="8" t="e">
        <f>IF(#REF!=100,"48"&amp;#REF!&amp;"","")</f>
        <v>#REF!</v>
      </c>
    </row>
    <row r="145" spans="1:16">
      <c r="A145" s="12">
        <v>11</v>
      </c>
      <c r="B145" s="63" t="s">
        <v>568</v>
      </c>
      <c r="C145" s="148"/>
      <c r="D145" s="149"/>
      <c r="E145" s="13">
        <v>810</v>
      </c>
      <c r="F145" s="13">
        <v>0</v>
      </c>
      <c r="G145" s="208"/>
      <c r="H145" s="124" t="s">
        <v>1120</v>
      </c>
      <c r="I145" s="158"/>
      <c r="K145" s="13"/>
      <c r="L145" s="102"/>
      <c r="M145" s="9">
        <v>1</v>
      </c>
      <c r="N145" s="8" t="str">
        <f>IF(F145&gt;0,"48"&amp;J145&amp;"","")</f>
        <v/>
      </c>
      <c r="O145" s="8" t="str">
        <f>"48"&amp;J145&amp;""</f>
        <v>48</v>
      </c>
      <c r="P145" s="8" t="str">
        <f>IF(E145=100,"48"&amp;J145&amp;"","")</f>
        <v/>
      </c>
    </row>
    <row r="146" spans="1:16">
      <c r="A146" s="18"/>
      <c r="B146" s="63"/>
      <c r="C146" s="148"/>
      <c r="D146" s="149"/>
      <c r="E146" s="13"/>
      <c r="F146" s="13"/>
      <c r="G146" s="120"/>
      <c r="H146" s="157"/>
      <c r="I146" s="158"/>
      <c r="K146" s="13"/>
      <c r="L146" s="13"/>
      <c r="M146" s="9"/>
      <c r="N146" s="8" t="str">
        <f>IF(F146&gt;0,"48"&amp;J146&amp;"","")</f>
        <v/>
      </c>
      <c r="O146" s="8" t="str">
        <f>"48"&amp;J146&amp;""</f>
        <v>48</v>
      </c>
      <c r="P146" s="8" t="str">
        <f>IF(E146=100,"48"&amp;J146&amp;"","")</f>
        <v/>
      </c>
    </row>
    <row r="147" spans="1:16">
      <c r="A147" s="21"/>
      <c r="B147" s="120"/>
      <c r="C147" s="157"/>
      <c r="D147" s="158"/>
      <c r="E147" s="119">
        <v>405</v>
      </c>
      <c r="F147" s="119"/>
      <c r="G147" s="120"/>
      <c r="H147" s="157"/>
      <c r="I147" s="158"/>
      <c r="J147" s="162">
        <f>K147*10</f>
        <v>8280</v>
      </c>
      <c r="K147" s="119">
        <v>828</v>
      </c>
      <c r="L147" s="119">
        <v>9</v>
      </c>
      <c r="M147" s="122"/>
      <c r="N147" s="8" t="str">
        <f>IF(F147&gt;0,"48"&amp;J147&amp;"","")</f>
        <v/>
      </c>
      <c r="O147" s="8" t="str">
        <f>"48"&amp;J147&amp;""</f>
        <v>488280</v>
      </c>
      <c r="P147" s="8" t="str">
        <f>IF(E147=100,"48"&amp;J147&amp;"","")</f>
        <v/>
      </c>
    </row>
    <row r="148" spans="1:16">
      <c r="G148" s="162"/>
      <c r="H148" s="162"/>
      <c r="I148" s="162"/>
      <c r="J148" s="8">
        <f t="shared" ref="J148:J200" si="24">L148*K148</f>
        <v>0</v>
      </c>
      <c r="M148" s="9"/>
      <c r="N148" s="8" t="str">
        <f>IF(F148&gt;0,"48"&amp;J148&amp;"","")</f>
        <v/>
      </c>
      <c r="O148" s="8" t="str">
        <f>"48"&amp;J148&amp;""</f>
        <v>480</v>
      </c>
      <c r="P148" s="8" t="str">
        <f>IF(E148=100,"48"&amp;J148&amp;"","")</f>
        <v/>
      </c>
    </row>
    <row r="149" spans="1:16">
      <c r="G149" s="162"/>
      <c r="H149" s="162"/>
      <c r="I149" s="162"/>
      <c r="J149" s="8">
        <f t="shared" si="24"/>
        <v>0</v>
      </c>
      <c r="M149" s="9"/>
      <c r="N149" s="8" t="str">
        <f t="shared" ref="N149:N212" si="25">IF(F149&gt;0,"48"&amp;J149&amp;"","")</f>
        <v/>
      </c>
      <c r="O149" s="8" t="str">
        <f t="shared" ref="O149:O212" si="26">"48"&amp;J149&amp;""</f>
        <v>480</v>
      </c>
      <c r="P149" s="8" t="str">
        <f t="shared" ref="P149:P212" si="27">IF(E149=100,"48"&amp;J149&amp;"","")</f>
        <v/>
      </c>
    </row>
    <row r="150" spans="1:16" ht="18.75">
      <c r="A150" s="7"/>
      <c r="B150" s="2" t="s">
        <v>678</v>
      </c>
      <c r="C150" s="11"/>
      <c r="D150" s="11"/>
      <c r="G150" s="162"/>
      <c r="H150" s="162"/>
      <c r="I150" s="162"/>
      <c r="J150" s="8">
        <f t="shared" si="24"/>
        <v>0</v>
      </c>
      <c r="M150" s="9"/>
      <c r="N150" s="8" t="str">
        <f t="shared" si="25"/>
        <v/>
      </c>
      <c r="O150" s="8" t="str">
        <f t="shared" si="26"/>
        <v>480</v>
      </c>
      <c r="P150" s="8" t="str">
        <f t="shared" si="27"/>
        <v/>
      </c>
    </row>
    <row r="151" spans="1:16" ht="16.5">
      <c r="A151" s="7"/>
      <c r="G151" s="162"/>
      <c r="H151" s="162"/>
      <c r="I151" s="162"/>
      <c r="J151" s="8">
        <f t="shared" si="24"/>
        <v>0</v>
      </c>
      <c r="M151" s="9"/>
      <c r="N151" s="8" t="str">
        <f t="shared" si="25"/>
        <v/>
      </c>
      <c r="O151" s="8" t="str">
        <f t="shared" si="26"/>
        <v>480</v>
      </c>
      <c r="P151" s="8" t="str">
        <f t="shared" si="27"/>
        <v/>
      </c>
    </row>
    <row r="152" spans="1:16">
      <c r="A152" s="22">
        <v>1</v>
      </c>
      <c r="B152" s="63" t="s">
        <v>428</v>
      </c>
      <c r="C152" s="148"/>
      <c r="D152" s="149"/>
      <c r="E152" s="38">
        <v>804</v>
      </c>
      <c r="F152" s="38">
        <v>0</v>
      </c>
      <c r="G152" s="208"/>
      <c r="H152" s="157"/>
      <c r="I152" s="158"/>
      <c r="J152" s="8">
        <f t="shared" si="24"/>
        <v>0</v>
      </c>
      <c r="K152" s="13"/>
      <c r="L152" s="13"/>
      <c r="M152" s="9">
        <v>1</v>
      </c>
      <c r="N152" s="8" t="str">
        <f t="shared" si="25"/>
        <v/>
      </c>
      <c r="O152" s="8" t="str">
        <f t="shared" si="26"/>
        <v>480</v>
      </c>
      <c r="P152" s="8" t="str">
        <f t="shared" si="27"/>
        <v/>
      </c>
    </row>
    <row r="153" spans="1:16">
      <c r="A153" s="22">
        <v>2</v>
      </c>
      <c r="B153" s="63" t="s">
        <v>379</v>
      </c>
      <c r="C153" s="148"/>
      <c r="D153" s="149"/>
      <c r="E153" s="13">
        <v>882</v>
      </c>
      <c r="F153" s="13">
        <v>0</v>
      </c>
      <c r="G153" s="208"/>
      <c r="H153" s="157"/>
      <c r="I153" s="158"/>
      <c r="J153" s="8">
        <f t="shared" si="24"/>
        <v>0</v>
      </c>
      <c r="K153" s="13"/>
      <c r="L153" s="13"/>
      <c r="M153" s="9">
        <v>1</v>
      </c>
      <c r="N153" s="8" t="str">
        <f t="shared" si="25"/>
        <v/>
      </c>
      <c r="O153" s="8" t="str">
        <f t="shared" si="26"/>
        <v>480</v>
      </c>
      <c r="P153" s="8" t="str">
        <f t="shared" si="27"/>
        <v/>
      </c>
    </row>
    <row r="154" spans="1:16">
      <c r="A154" s="22">
        <v>3</v>
      </c>
      <c r="B154" s="63" t="s">
        <v>372</v>
      </c>
      <c r="C154" s="148"/>
      <c r="D154" s="149"/>
      <c r="E154" s="13">
        <v>882</v>
      </c>
      <c r="F154" s="26">
        <v>0</v>
      </c>
      <c r="G154" s="208"/>
      <c r="H154" s="157"/>
      <c r="I154" s="158"/>
      <c r="J154" s="8">
        <f t="shared" si="24"/>
        <v>0</v>
      </c>
      <c r="K154" s="13"/>
      <c r="L154" s="119"/>
      <c r="M154" s="9">
        <v>1</v>
      </c>
      <c r="N154" s="8" t="str">
        <f t="shared" si="25"/>
        <v/>
      </c>
      <c r="O154" s="8" t="str">
        <f t="shared" si="26"/>
        <v>480</v>
      </c>
      <c r="P154" s="8" t="str">
        <f t="shared" si="27"/>
        <v/>
      </c>
    </row>
    <row r="155" spans="1:16">
      <c r="A155" s="22">
        <v>4</v>
      </c>
      <c r="B155" s="63" t="s">
        <v>916</v>
      </c>
      <c r="C155" s="148"/>
      <c r="D155" s="149"/>
      <c r="E155" s="14">
        <v>882</v>
      </c>
      <c r="F155" s="14">
        <v>0</v>
      </c>
      <c r="G155" s="208"/>
      <c r="H155" s="157"/>
      <c r="I155" s="158"/>
      <c r="J155" s="8">
        <f t="shared" ref="J155" si="28">L155*K155</f>
        <v>0</v>
      </c>
      <c r="K155" s="13"/>
      <c r="L155" s="119"/>
      <c r="M155" s="9">
        <v>1</v>
      </c>
      <c r="N155" s="8" t="str">
        <f t="shared" si="25"/>
        <v/>
      </c>
      <c r="O155" s="8" t="str">
        <f t="shared" si="26"/>
        <v>480</v>
      </c>
      <c r="P155" s="8" t="str">
        <f t="shared" si="27"/>
        <v/>
      </c>
    </row>
    <row r="156" spans="1:16">
      <c r="A156" s="22">
        <v>5</v>
      </c>
      <c r="B156" s="63" t="s">
        <v>556</v>
      </c>
      <c r="C156" s="148"/>
      <c r="D156" s="149"/>
      <c r="E156" s="14">
        <v>882</v>
      </c>
      <c r="F156" s="14">
        <v>0</v>
      </c>
      <c r="G156" s="208"/>
      <c r="H156" s="157"/>
      <c r="I156" s="158"/>
      <c r="J156" s="8">
        <f t="shared" si="24"/>
        <v>0</v>
      </c>
      <c r="K156" s="13"/>
      <c r="L156" s="119"/>
      <c r="M156" s="9">
        <v>1</v>
      </c>
      <c r="N156" s="8" t="str">
        <f t="shared" si="25"/>
        <v/>
      </c>
      <c r="O156" s="8" t="str">
        <f t="shared" si="26"/>
        <v>480</v>
      </c>
      <c r="P156" s="8" t="str">
        <f t="shared" si="27"/>
        <v/>
      </c>
    </row>
    <row r="157" spans="1:16">
      <c r="A157" s="22">
        <v>6</v>
      </c>
      <c r="B157" s="63" t="s">
        <v>836</v>
      </c>
      <c r="C157" s="148"/>
      <c r="D157" s="149"/>
      <c r="E157" s="16">
        <v>837</v>
      </c>
      <c r="F157" s="13">
        <v>0</v>
      </c>
      <c r="G157" s="208"/>
      <c r="H157" s="157"/>
      <c r="I157" s="158"/>
      <c r="J157" s="8">
        <f t="shared" si="24"/>
        <v>0</v>
      </c>
      <c r="K157" s="13"/>
      <c r="L157" s="119"/>
      <c r="M157" s="9">
        <v>1</v>
      </c>
      <c r="N157" s="8" t="str">
        <f t="shared" si="25"/>
        <v/>
      </c>
      <c r="O157" s="8" t="str">
        <f t="shared" si="26"/>
        <v>480</v>
      </c>
      <c r="P157" s="8" t="str">
        <f t="shared" si="27"/>
        <v/>
      </c>
    </row>
    <row r="158" spans="1:16">
      <c r="A158" s="22">
        <v>7</v>
      </c>
      <c r="B158" s="63" t="s">
        <v>951</v>
      </c>
      <c r="C158" s="84"/>
      <c r="D158" s="85"/>
      <c r="E158" s="13">
        <v>830</v>
      </c>
      <c r="F158" s="13">
        <v>0</v>
      </c>
      <c r="G158" s="208" t="s">
        <v>947</v>
      </c>
      <c r="H158" s="124"/>
      <c r="I158" s="158"/>
      <c r="J158" s="8">
        <f t="shared" ref="J158" si="29">L158*K158</f>
        <v>0</v>
      </c>
      <c r="K158" s="13"/>
      <c r="L158" s="119"/>
      <c r="M158" s="9">
        <v>1</v>
      </c>
      <c r="N158" s="8" t="str">
        <f t="shared" si="25"/>
        <v/>
      </c>
      <c r="O158" s="8" t="str">
        <f t="shared" si="26"/>
        <v>480</v>
      </c>
      <c r="P158" s="8" t="str">
        <f t="shared" si="27"/>
        <v/>
      </c>
    </row>
    <row r="159" spans="1:16">
      <c r="A159" s="22">
        <v>8</v>
      </c>
      <c r="B159" s="63" t="s">
        <v>952</v>
      </c>
      <c r="C159" s="148"/>
      <c r="D159" s="149"/>
      <c r="E159" s="14">
        <v>830</v>
      </c>
      <c r="F159" s="14">
        <v>0</v>
      </c>
      <c r="G159" s="208"/>
      <c r="H159" s="157"/>
      <c r="I159" s="158"/>
      <c r="K159" s="13"/>
      <c r="L159" s="119"/>
      <c r="M159" s="9">
        <v>1</v>
      </c>
      <c r="N159" s="8" t="str">
        <f t="shared" si="25"/>
        <v/>
      </c>
      <c r="O159" s="8" t="str">
        <f t="shared" si="26"/>
        <v>48</v>
      </c>
      <c r="P159" s="8" t="str">
        <f t="shared" si="27"/>
        <v/>
      </c>
    </row>
    <row r="160" spans="1:16">
      <c r="A160" s="22">
        <v>9</v>
      </c>
      <c r="B160" s="63" t="s">
        <v>899</v>
      </c>
      <c r="C160" s="148"/>
      <c r="D160" s="149"/>
      <c r="E160" s="13">
        <v>882</v>
      </c>
      <c r="F160" s="13">
        <v>0</v>
      </c>
      <c r="G160" s="208"/>
      <c r="H160" s="157"/>
      <c r="I160" s="158"/>
      <c r="J160" s="8">
        <f t="shared" si="24"/>
        <v>0</v>
      </c>
      <c r="K160" s="13"/>
      <c r="L160" s="119"/>
      <c r="M160" s="9">
        <v>1</v>
      </c>
      <c r="N160" s="8" t="str">
        <f t="shared" si="25"/>
        <v/>
      </c>
      <c r="O160" s="8" t="str">
        <f t="shared" si="26"/>
        <v>480</v>
      </c>
      <c r="P160" s="8" t="str">
        <f t="shared" si="27"/>
        <v/>
      </c>
    </row>
    <row r="161" spans="1:16">
      <c r="A161" s="22">
        <v>10</v>
      </c>
      <c r="B161" s="120" t="s">
        <v>500</v>
      </c>
      <c r="C161" s="124"/>
      <c r="D161" s="125"/>
      <c r="E161" s="121">
        <v>882</v>
      </c>
      <c r="F161" s="121">
        <v>0</v>
      </c>
      <c r="G161" s="208"/>
      <c r="H161" s="124"/>
      <c r="I161" s="125"/>
      <c r="J161" s="123">
        <f t="shared" si="24"/>
        <v>0</v>
      </c>
      <c r="K161" s="121"/>
      <c r="L161" s="121"/>
      <c r="M161" s="123">
        <v>1</v>
      </c>
      <c r="N161" s="8" t="str">
        <f>IF(F94&gt;0,"48"&amp;J94&amp;"","")</f>
        <v/>
      </c>
      <c r="O161" s="8" t="str">
        <f>"48"&amp;J94&amp;""</f>
        <v>48</v>
      </c>
      <c r="P161" s="8" t="str">
        <f>IF(E94=100,"48"&amp;J94&amp;"","")</f>
        <v/>
      </c>
    </row>
    <row r="162" spans="1:16">
      <c r="A162" s="22">
        <v>11</v>
      </c>
      <c r="B162" s="63"/>
      <c r="C162" s="148"/>
      <c r="D162" s="149"/>
      <c r="E162" s="13"/>
      <c r="F162" s="13"/>
      <c r="G162" s="275"/>
      <c r="H162" s="157"/>
      <c r="I162" s="158"/>
      <c r="J162" s="8">
        <f t="shared" si="24"/>
        <v>0</v>
      </c>
      <c r="K162" s="13"/>
      <c r="L162" s="13"/>
      <c r="M162" s="9"/>
      <c r="N162" s="8" t="str">
        <f t="shared" si="25"/>
        <v/>
      </c>
      <c r="O162" s="8" t="str">
        <f t="shared" si="26"/>
        <v>480</v>
      </c>
      <c r="P162" s="8" t="str">
        <f t="shared" si="27"/>
        <v/>
      </c>
    </row>
    <row r="163" spans="1:16">
      <c r="A163" s="23">
        <v>12</v>
      </c>
      <c r="B163" s="108"/>
      <c r="C163" s="107"/>
      <c r="D163" s="151"/>
      <c r="E163" s="16"/>
      <c r="F163" s="13"/>
      <c r="G163" s="275"/>
      <c r="H163" s="157"/>
      <c r="I163" s="158"/>
      <c r="J163" s="8">
        <f t="shared" si="24"/>
        <v>8262</v>
      </c>
      <c r="K163" s="13">
        <v>918</v>
      </c>
      <c r="L163" s="13">
        <v>9</v>
      </c>
      <c r="M163" s="9"/>
      <c r="N163" s="8" t="str">
        <f t="shared" si="25"/>
        <v/>
      </c>
      <c r="O163" s="8" t="str">
        <f t="shared" si="26"/>
        <v>488262</v>
      </c>
      <c r="P163" s="8" t="str">
        <f t="shared" si="27"/>
        <v/>
      </c>
    </row>
    <row r="164" spans="1:16" ht="16.5">
      <c r="A164" s="7"/>
      <c r="G164" s="162"/>
      <c r="H164" s="162"/>
      <c r="I164" s="162"/>
      <c r="M164" s="9"/>
      <c r="N164" s="8" t="str">
        <f t="shared" si="25"/>
        <v/>
      </c>
      <c r="O164" s="8" t="str">
        <f t="shared" si="26"/>
        <v>48</v>
      </c>
      <c r="P164" s="8" t="str">
        <f t="shared" si="27"/>
        <v/>
      </c>
    </row>
    <row r="165" spans="1:16" ht="16.5">
      <c r="A165" s="7"/>
      <c r="G165" s="162"/>
      <c r="H165" s="162"/>
      <c r="I165" s="162"/>
      <c r="J165" s="8">
        <f t="shared" si="24"/>
        <v>0</v>
      </c>
      <c r="M165" s="9"/>
      <c r="N165" s="8" t="str">
        <f t="shared" si="25"/>
        <v/>
      </c>
      <c r="O165" s="8" t="str">
        <f t="shared" si="26"/>
        <v>480</v>
      </c>
      <c r="P165" s="8" t="str">
        <f t="shared" si="27"/>
        <v/>
      </c>
    </row>
    <row r="166" spans="1:16" ht="18.75">
      <c r="A166" s="7"/>
      <c r="B166" s="2" t="s">
        <v>679</v>
      </c>
      <c r="C166" s="11"/>
      <c r="D166" s="11"/>
      <c r="G166" s="123"/>
      <c r="H166" s="162"/>
      <c r="I166" s="162"/>
      <c r="J166" s="8">
        <f t="shared" si="24"/>
        <v>0</v>
      </c>
      <c r="M166" s="9"/>
      <c r="N166" s="8" t="str">
        <f t="shared" si="25"/>
        <v/>
      </c>
      <c r="O166" s="8" t="str">
        <f t="shared" si="26"/>
        <v>480</v>
      </c>
      <c r="P166" s="8" t="str">
        <f t="shared" si="27"/>
        <v/>
      </c>
    </row>
    <row r="167" spans="1:16" ht="16.5">
      <c r="A167" s="7"/>
      <c r="G167" s="162"/>
      <c r="H167" s="162"/>
      <c r="I167" s="162"/>
      <c r="J167" s="8">
        <f t="shared" si="24"/>
        <v>0</v>
      </c>
      <c r="M167" s="9"/>
      <c r="N167" s="8" t="str">
        <f t="shared" si="25"/>
        <v/>
      </c>
      <c r="O167" s="8" t="str">
        <f t="shared" si="26"/>
        <v>480</v>
      </c>
      <c r="P167" s="8" t="str">
        <f t="shared" si="27"/>
        <v/>
      </c>
    </row>
    <row r="168" spans="1:16">
      <c r="A168" s="12">
        <v>1</v>
      </c>
      <c r="B168" s="63" t="s">
        <v>322</v>
      </c>
      <c r="C168" s="84"/>
      <c r="D168" s="85"/>
      <c r="E168" s="16">
        <v>882</v>
      </c>
      <c r="F168" s="16">
        <v>0</v>
      </c>
      <c r="G168" s="208"/>
      <c r="H168" s="124"/>
      <c r="I168" s="125"/>
      <c r="J168" s="8">
        <f t="shared" ref="J168" si="30">L168*K168</f>
        <v>0</v>
      </c>
      <c r="K168" s="13"/>
      <c r="L168" s="13"/>
      <c r="M168" s="9">
        <v>1</v>
      </c>
      <c r="N168" s="8" t="str">
        <f t="shared" ref="N168:N180" si="31">IF(F168&gt;0,"48"&amp;J168&amp;"","")</f>
        <v/>
      </c>
      <c r="O168" s="8" t="str">
        <f t="shared" ref="O168:O180" si="32">"48"&amp;J168&amp;""</f>
        <v>480</v>
      </c>
      <c r="P168" s="8" t="str">
        <f t="shared" ref="P168:P180" si="33">IF(E168=100,"48"&amp;J168&amp;"","")</f>
        <v/>
      </c>
    </row>
    <row r="169" spans="1:16">
      <c r="A169" s="12">
        <v>2</v>
      </c>
      <c r="B169" s="63" t="s">
        <v>790</v>
      </c>
      <c r="C169" s="84"/>
      <c r="D169" s="85"/>
      <c r="E169" s="38">
        <v>882</v>
      </c>
      <c r="F169" s="38">
        <v>0</v>
      </c>
      <c r="G169" s="208"/>
      <c r="H169" s="124"/>
      <c r="I169" s="125"/>
      <c r="J169" s="8">
        <f t="shared" si="24"/>
        <v>0</v>
      </c>
      <c r="K169" s="13"/>
      <c r="L169" s="13"/>
      <c r="M169" s="9">
        <v>1</v>
      </c>
      <c r="N169" s="8" t="str">
        <f t="shared" si="31"/>
        <v/>
      </c>
      <c r="O169" s="8" t="str">
        <f t="shared" si="32"/>
        <v>480</v>
      </c>
      <c r="P169" s="8" t="str">
        <f t="shared" si="33"/>
        <v/>
      </c>
    </row>
    <row r="170" spans="1:16">
      <c r="A170" s="12">
        <v>3</v>
      </c>
      <c r="B170" s="63" t="s">
        <v>1006</v>
      </c>
      <c r="C170" s="84"/>
      <c r="D170" s="234"/>
      <c r="E170" s="13">
        <v>832</v>
      </c>
      <c r="F170" s="13">
        <v>0</v>
      </c>
      <c r="G170" s="208"/>
      <c r="H170" s="124"/>
      <c r="I170" s="120"/>
      <c r="J170" s="8">
        <f t="shared" si="24"/>
        <v>0</v>
      </c>
      <c r="K170" s="13"/>
      <c r="L170" s="13"/>
      <c r="M170" s="9">
        <v>1</v>
      </c>
      <c r="N170" s="8" t="str">
        <f t="shared" si="31"/>
        <v/>
      </c>
      <c r="O170" s="8" t="str">
        <f t="shared" si="32"/>
        <v>480</v>
      </c>
      <c r="P170" s="8" t="str">
        <f t="shared" si="33"/>
        <v/>
      </c>
    </row>
    <row r="171" spans="1:16">
      <c r="A171" s="12">
        <v>4</v>
      </c>
      <c r="B171" s="63" t="s">
        <v>588</v>
      </c>
      <c r="C171" s="84"/>
      <c r="D171" s="85"/>
      <c r="E171" s="13">
        <v>882</v>
      </c>
      <c r="F171" s="13">
        <v>0</v>
      </c>
      <c r="G171" s="208"/>
      <c r="H171" s="124"/>
      <c r="I171" s="158"/>
      <c r="J171" s="8">
        <f t="shared" si="24"/>
        <v>0</v>
      </c>
      <c r="K171" s="13"/>
      <c r="L171" s="13"/>
      <c r="M171" s="9">
        <v>1</v>
      </c>
      <c r="N171" s="8" t="str">
        <f t="shared" si="31"/>
        <v/>
      </c>
      <c r="O171" s="8" t="str">
        <f t="shared" si="32"/>
        <v>480</v>
      </c>
      <c r="P171" s="8" t="str">
        <f t="shared" si="33"/>
        <v/>
      </c>
    </row>
    <row r="172" spans="1:16">
      <c r="A172" s="12">
        <v>5</v>
      </c>
      <c r="B172" s="63" t="s">
        <v>1005</v>
      </c>
      <c r="C172" s="84"/>
      <c r="D172" s="85"/>
      <c r="E172" s="16">
        <v>1629</v>
      </c>
      <c r="F172" s="16">
        <v>0</v>
      </c>
      <c r="G172" s="208"/>
      <c r="H172" s="124"/>
      <c r="I172" s="158"/>
      <c r="K172" s="13"/>
      <c r="L172" s="13"/>
      <c r="M172" s="9">
        <v>1</v>
      </c>
      <c r="N172" s="8" t="str">
        <f t="shared" si="31"/>
        <v/>
      </c>
      <c r="O172" s="8" t="str">
        <f t="shared" si="32"/>
        <v>48</v>
      </c>
      <c r="P172" s="8" t="str">
        <f t="shared" si="33"/>
        <v/>
      </c>
    </row>
    <row r="173" spans="1:16">
      <c r="A173" s="12">
        <v>6</v>
      </c>
      <c r="B173" s="63" t="s">
        <v>978</v>
      </c>
      <c r="C173" s="84"/>
      <c r="D173" s="85"/>
      <c r="E173" s="13">
        <v>882</v>
      </c>
      <c r="F173" s="13">
        <v>0</v>
      </c>
      <c r="G173" s="208"/>
      <c r="H173" s="124"/>
      <c r="I173" s="158"/>
      <c r="K173" s="13"/>
      <c r="L173" s="13"/>
      <c r="M173" s="9">
        <v>1</v>
      </c>
      <c r="N173" s="8" t="str">
        <f t="shared" si="31"/>
        <v/>
      </c>
      <c r="O173" s="8" t="str">
        <f t="shared" si="32"/>
        <v>48</v>
      </c>
      <c r="P173" s="8" t="str">
        <f t="shared" si="33"/>
        <v/>
      </c>
    </row>
    <row r="174" spans="1:16">
      <c r="A174" s="12">
        <v>7</v>
      </c>
      <c r="B174" s="63" t="s">
        <v>977</v>
      </c>
      <c r="C174" s="84"/>
      <c r="D174" s="85"/>
      <c r="E174" s="13">
        <v>882</v>
      </c>
      <c r="F174" s="13">
        <v>0</v>
      </c>
      <c r="G174" s="207" t="s">
        <v>976</v>
      </c>
      <c r="H174" s="124"/>
      <c r="I174" s="158"/>
      <c r="K174" s="13"/>
      <c r="L174" s="13"/>
      <c r="M174" s="9">
        <v>1</v>
      </c>
      <c r="N174" s="8" t="str">
        <f t="shared" si="31"/>
        <v/>
      </c>
      <c r="O174" s="8" t="str">
        <f t="shared" si="32"/>
        <v>48</v>
      </c>
      <c r="P174" s="8" t="str">
        <f t="shared" si="33"/>
        <v/>
      </c>
    </row>
    <row r="175" spans="1:16">
      <c r="A175" s="12">
        <v>8</v>
      </c>
      <c r="B175" s="152" t="s">
        <v>512</v>
      </c>
      <c r="C175" s="153"/>
      <c r="D175" s="154"/>
      <c r="E175" s="38"/>
      <c r="F175" s="38">
        <v>222</v>
      </c>
      <c r="G175" s="239"/>
      <c r="H175" s="218"/>
      <c r="I175" s="166"/>
      <c r="K175" s="14"/>
      <c r="L175" s="133"/>
      <c r="M175" s="15">
        <v>1</v>
      </c>
      <c r="N175" s="8" t="str">
        <f t="shared" si="31"/>
        <v>48</v>
      </c>
      <c r="O175" s="8" t="str">
        <f t="shared" si="32"/>
        <v>48</v>
      </c>
      <c r="P175" s="8" t="str">
        <f t="shared" si="33"/>
        <v/>
      </c>
    </row>
    <row r="176" spans="1:16">
      <c r="A176" s="12">
        <v>9</v>
      </c>
      <c r="B176" s="69" t="s">
        <v>1008</v>
      </c>
      <c r="C176" s="57"/>
      <c r="D176" s="194"/>
      <c r="E176" s="314">
        <v>882</v>
      </c>
      <c r="F176" s="314">
        <v>0</v>
      </c>
      <c r="G176" s="329"/>
      <c r="H176" s="137"/>
      <c r="I176" s="315"/>
      <c r="K176" s="316"/>
      <c r="L176" s="316"/>
      <c r="M176" s="9">
        <v>1</v>
      </c>
      <c r="N176" s="8" t="str">
        <f t="shared" si="31"/>
        <v/>
      </c>
      <c r="O176" s="8" t="str">
        <f t="shared" si="32"/>
        <v>48</v>
      </c>
      <c r="P176" s="8" t="str">
        <f t="shared" si="33"/>
        <v/>
      </c>
    </row>
    <row r="177" spans="1:16">
      <c r="A177" s="48">
        <v>10</v>
      </c>
      <c r="B177" s="152"/>
      <c r="C177" s="153"/>
      <c r="D177" s="154"/>
      <c r="E177" s="38"/>
      <c r="F177" s="38"/>
      <c r="G177" s="239"/>
      <c r="H177" s="218"/>
      <c r="I177" s="166"/>
      <c r="K177" s="14"/>
      <c r="L177" s="133"/>
      <c r="M177" s="15"/>
      <c r="N177" s="8" t="str">
        <f t="shared" si="31"/>
        <v/>
      </c>
      <c r="O177" s="8" t="str">
        <f t="shared" si="32"/>
        <v>48</v>
      </c>
      <c r="P177" s="8" t="str">
        <f t="shared" si="33"/>
        <v/>
      </c>
    </row>
    <row r="178" spans="1:16">
      <c r="A178" s="236"/>
      <c r="B178" s="63"/>
      <c r="C178" s="84"/>
      <c r="D178" s="234"/>
      <c r="E178" s="13"/>
      <c r="F178" s="13"/>
      <c r="G178" s="120"/>
      <c r="H178" s="124"/>
      <c r="I178" s="120"/>
      <c r="K178" s="13"/>
      <c r="L178" s="13"/>
      <c r="M178" s="9"/>
      <c r="N178" s="8" t="str">
        <f t="shared" si="31"/>
        <v/>
      </c>
      <c r="O178" s="8" t="str">
        <f t="shared" si="32"/>
        <v>48</v>
      </c>
      <c r="P178" s="8" t="str">
        <f t="shared" si="33"/>
        <v/>
      </c>
    </row>
    <row r="179" spans="1:16">
      <c r="A179" s="236"/>
      <c r="B179"/>
      <c r="E179" s="24"/>
      <c r="F179" s="24"/>
      <c r="G179" s="162"/>
      <c r="H179" s="162"/>
      <c r="I179" s="162"/>
      <c r="J179" s="8">
        <f t="shared" si="24"/>
        <v>0</v>
      </c>
      <c r="M179" s="9"/>
      <c r="N179" s="8" t="str">
        <f t="shared" si="31"/>
        <v/>
      </c>
      <c r="O179" s="8" t="str">
        <f t="shared" si="32"/>
        <v>480</v>
      </c>
      <c r="P179" s="8" t="str">
        <f t="shared" si="33"/>
        <v/>
      </c>
    </row>
    <row r="180" spans="1:16">
      <c r="A180" s="55"/>
      <c r="B180"/>
      <c r="E180" s="24"/>
      <c r="F180" s="24"/>
      <c r="G180" s="162"/>
      <c r="H180" s="162"/>
      <c r="I180" s="162"/>
      <c r="J180" s="8">
        <f t="shared" si="24"/>
        <v>8262</v>
      </c>
      <c r="K180" s="8">
        <v>918</v>
      </c>
      <c r="L180" s="8">
        <v>9</v>
      </c>
      <c r="M180" s="9"/>
      <c r="N180" s="8" t="str">
        <f t="shared" si="31"/>
        <v/>
      </c>
      <c r="O180" s="8" t="str">
        <f t="shared" si="32"/>
        <v>488262</v>
      </c>
      <c r="P180" s="8" t="str">
        <f t="shared" si="33"/>
        <v/>
      </c>
    </row>
    <row r="181" spans="1:16">
      <c r="E181" s="24"/>
      <c r="F181" s="24"/>
      <c r="G181" s="162"/>
      <c r="H181" s="162"/>
      <c r="I181" s="162"/>
      <c r="J181" s="8">
        <f t="shared" si="24"/>
        <v>0</v>
      </c>
      <c r="M181" s="9"/>
      <c r="N181" s="8" t="str">
        <f t="shared" si="25"/>
        <v/>
      </c>
      <c r="O181" s="8" t="str">
        <f t="shared" si="26"/>
        <v>480</v>
      </c>
      <c r="P181" s="8" t="str">
        <f t="shared" si="27"/>
        <v/>
      </c>
    </row>
    <row r="182" spans="1:16">
      <c r="E182" s="24"/>
      <c r="F182" s="24"/>
      <c r="G182" s="162"/>
      <c r="H182" s="162"/>
      <c r="I182" s="162"/>
      <c r="J182" s="8">
        <f t="shared" si="24"/>
        <v>0</v>
      </c>
      <c r="M182" s="9"/>
      <c r="N182" s="8" t="str">
        <f t="shared" si="25"/>
        <v/>
      </c>
      <c r="O182" s="8" t="str">
        <f t="shared" si="26"/>
        <v>480</v>
      </c>
      <c r="P182" s="8" t="str">
        <f t="shared" si="27"/>
        <v/>
      </c>
    </row>
    <row r="183" spans="1:16" ht="18.75">
      <c r="A183" s="7"/>
      <c r="B183" s="2" t="s">
        <v>680</v>
      </c>
      <c r="C183" s="11"/>
      <c r="D183" s="11"/>
      <c r="E183" s="24"/>
      <c r="F183" s="24"/>
      <c r="G183" s="162"/>
      <c r="H183" s="162"/>
      <c r="I183" s="162"/>
      <c r="J183" s="8">
        <f t="shared" si="24"/>
        <v>0</v>
      </c>
      <c r="M183" s="9"/>
      <c r="N183" s="8" t="str">
        <f t="shared" si="25"/>
        <v/>
      </c>
      <c r="O183" s="8" t="str">
        <f t="shared" si="26"/>
        <v>480</v>
      </c>
      <c r="P183" s="8" t="str">
        <f t="shared" si="27"/>
        <v/>
      </c>
    </row>
    <row r="184" spans="1:16" ht="16.5">
      <c r="A184" s="7"/>
      <c r="E184" s="24"/>
      <c r="F184" s="24"/>
      <c r="G184" s="162"/>
      <c r="H184" s="162"/>
      <c r="I184" s="162"/>
      <c r="J184" s="8">
        <f t="shared" si="24"/>
        <v>0</v>
      </c>
      <c r="M184" s="9"/>
      <c r="N184" s="8" t="str">
        <f t="shared" si="25"/>
        <v/>
      </c>
      <c r="O184" s="8" t="str">
        <f t="shared" si="26"/>
        <v>480</v>
      </c>
      <c r="P184" s="8" t="str">
        <f t="shared" si="27"/>
        <v/>
      </c>
    </row>
    <row r="185" spans="1:16">
      <c r="A185" s="12">
        <v>1</v>
      </c>
      <c r="B185" s="63" t="s">
        <v>729</v>
      </c>
      <c r="C185" s="84"/>
      <c r="D185" s="85"/>
      <c r="E185" s="13">
        <v>882</v>
      </c>
      <c r="F185" s="104">
        <v>0</v>
      </c>
      <c r="G185" s="208"/>
      <c r="H185" s="124"/>
      <c r="I185" s="158"/>
      <c r="K185" s="13"/>
      <c r="L185" s="13"/>
      <c r="M185" s="9">
        <v>1</v>
      </c>
      <c r="N185" s="8" t="str">
        <f t="shared" si="25"/>
        <v/>
      </c>
      <c r="O185" s="8" t="str">
        <f t="shared" si="26"/>
        <v>48</v>
      </c>
      <c r="P185" s="8" t="str">
        <f t="shared" si="27"/>
        <v/>
      </c>
    </row>
    <row r="186" spans="1:16">
      <c r="A186" s="12">
        <v>2</v>
      </c>
      <c r="B186" s="181" t="s">
        <v>807</v>
      </c>
      <c r="C186" s="182"/>
      <c r="D186" s="183"/>
      <c r="E186" s="184">
        <v>1600</v>
      </c>
      <c r="F186" s="184">
        <v>0</v>
      </c>
      <c r="G186" s="207"/>
      <c r="H186" s="146" t="s">
        <v>1067</v>
      </c>
      <c r="I186" s="158"/>
      <c r="K186" s="13"/>
      <c r="L186" s="13"/>
      <c r="M186" s="9">
        <v>1</v>
      </c>
      <c r="N186" s="8" t="str">
        <f t="shared" si="25"/>
        <v/>
      </c>
      <c r="O186" s="8" t="str">
        <f t="shared" si="26"/>
        <v>48</v>
      </c>
      <c r="P186" s="8" t="str">
        <f t="shared" si="27"/>
        <v/>
      </c>
    </row>
    <row r="187" spans="1:16">
      <c r="A187" s="12">
        <v>3</v>
      </c>
      <c r="B187" s="144" t="s">
        <v>808</v>
      </c>
      <c r="C187" s="190"/>
      <c r="D187" s="191"/>
      <c r="E187" s="185">
        <v>1116</v>
      </c>
      <c r="F187" s="185">
        <v>0</v>
      </c>
      <c r="G187" s="207"/>
      <c r="H187" s="146" t="s">
        <v>1067</v>
      </c>
      <c r="I187" s="158"/>
      <c r="J187" s="8">
        <f t="shared" si="24"/>
        <v>0</v>
      </c>
      <c r="K187" s="45"/>
      <c r="L187" s="13"/>
      <c r="M187" s="46">
        <v>1</v>
      </c>
      <c r="N187" s="8" t="str">
        <f t="shared" si="25"/>
        <v/>
      </c>
      <c r="O187" s="8" t="str">
        <f t="shared" si="26"/>
        <v>480</v>
      </c>
      <c r="P187" s="8" t="str">
        <f t="shared" si="27"/>
        <v/>
      </c>
    </row>
    <row r="188" spans="1:16">
      <c r="A188" s="12">
        <v>4</v>
      </c>
      <c r="B188" s="63" t="s">
        <v>850</v>
      </c>
      <c r="C188" s="84"/>
      <c r="D188" s="149"/>
      <c r="E188" s="13">
        <v>1594</v>
      </c>
      <c r="F188" s="13">
        <v>0</v>
      </c>
      <c r="G188" s="208"/>
      <c r="H188" s="157"/>
      <c r="I188" s="158"/>
      <c r="J188" s="8">
        <f t="shared" ref="J188" si="34">L188*K188</f>
        <v>0</v>
      </c>
      <c r="K188" s="13"/>
      <c r="L188" s="13"/>
      <c r="M188" s="9">
        <v>1</v>
      </c>
      <c r="N188" s="8" t="str">
        <f t="shared" si="25"/>
        <v/>
      </c>
      <c r="O188" s="8" t="str">
        <f t="shared" si="26"/>
        <v>480</v>
      </c>
      <c r="P188" s="8" t="str">
        <f t="shared" si="27"/>
        <v/>
      </c>
    </row>
    <row r="189" spans="1:16">
      <c r="A189" s="12">
        <v>5</v>
      </c>
      <c r="B189" s="63" t="s">
        <v>518</v>
      </c>
      <c r="C189" s="84"/>
      <c r="D189" s="85"/>
      <c r="E189" s="266"/>
      <c r="F189" s="266"/>
      <c r="G189" s="208"/>
      <c r="H189" s="124"/>
      <c r="I189" s="125"/>
      <c r="K189" s="13"/>
      <c r="L189" s="13"/>
      <c r="M189" s="9">
        <v>1</v>
      </c>
      <c r="N189" s="8" t="str">
        <f t="shared" si="25"/>
        <v/>
      </c>
      <c r="O189" s="8" t="str">
        <f t="shared" si="26"/>
        <v>48</v>
      </c>
      <c r="P189" s="8" t="str">
        <f t="shared" si="27"/>
        <v/>
      </c>
    </row>
    <row r="190" spans="1:16">
      <c r="A190" s="12">
        <v>6</v>
      </c>
      <c r="B190" s="63" t="s">
        <v>1057</v>
      </c>
      <c r="C190" s="148"/>
      <c r="D190" s="149"/>
      <c r="E190" s="14">
        <v>833</v>
      </c>
      <c r="F190" s="14">
        <v>0</v>
      </c>
      <c r="G190" s="208"/>
      <c r="H190" s="157"/>
      <c r="I190" s="158"/>
      <c r="J190" s="8">
        <f t="shared" ref="J190" si="35">L190*K190</f>
        <v>0</v>
      </c>
      <c r="K190" s="13"/>
      <c r="L190" s="13"/>
      <c r="M190" s="9">
        <v>1</v>
      </c>
      <c r="N190" s="8" t="str">
        <f t="shared" si="25"/>
        <v/>
      </c>
      <c r="O190" s="8" t="str">
        <f t="shared" si="26"/>
        <v>480</v>
      </c>
      <c r="P190" s="8" t="str">
        <f t="shared" si="27"/>
        <v/>
      </c>
    </row>
    <row r="191" spans="1:16">
      <c r="A191" s="12">
        <v>7</v>
      </c>
      <c r="B191" s="63" t="s">
        <v>237</v>
      </c>
      <c r="C191" s="84"/>
      <c r="D191" s="85"/>
      <c r="E191" s="13">
        <v>882</v>
      </c>
      <c r="F191" s="13">
        <v>0</v>
      </c>
      <c r="G191" s="208"/>
      <c r="H191" s="124"/>
      <c r="I191" s="158"/>
      <c r="J191" s="8">
        <f t="shared" ref="J191" si="36">L191*K191</f>
        <v>0</v>
      </c>
      <c r="K191" s="13"/>
      <c r="L191" s="14"/>
      <c r="M191" s="15">
        <v>1</v>
      </c>
      <c r="N191" s="8" t="str">
        <f t="shared" si="25"/>
        <v/>
      </c>
      <c r="O191" s="8" t="str">
        <f t="shared" si="26"/>
        <v>480</v>
      </c>
      <c r="P191" s="8" t="str">
        <f t="shared" si="27"/>
        <v/>
      </c>
    </row>
    <row r="192" spans="1:16">
      <c r="A192" s="12">
        <v>8</v>
      </c>
      <c r="B192" s="152" t="s">
        <v>728</v>
      </c>
      <c r="C192" s="153"/>
      <c r="D192" s="154"/>
      <c r="E192" s="38">
        <v>837</v>
      </c>
      <c r="F192" s="38">
        <v>0</v>
      </c>
      <c r="G192" s="239"/>
      <c r="H192" s="218"/>
      <c r="I192" s="166"/>
      <c r="K192" s="14"/>
      <c r="L192" s="14"/>
      <c r="M192" s="15">
        <v>1</v>
      </c>
      <c r="N192" s="8" t="str">
        <f t="shared" si="25"/>
        <v/>
      </c>
      <c r="O192" s="8" t="str">
        <f t="shared" si="26"/>
        <v>48</v>
      </c>
      <c r="P192" s="8" t="str">
        <f t="shared" si="27"/>
        <v/>
      </c>
    </row>
    <row r="193" spans="1:16">
      <c r="A193" s="12">
        <v>9</v>
      </c>
      <c r="B193" s="152" t="s">
        <v>528</v>
      </c>
      <c r="C193" s="153"/>
      <c r="D193" s="154"/>
      <c r="E193" s="14">
        <v>837</v>
      </c>
      <c r="F193" s="14">
        <v>0</v>
      </c>
      <c r="G193" s="209"/>
      <c r="H193" s="218" t="s">
        <v>1068</v>
      </c>
      <c r="I193" s="166"/>
      <c r="J193" s="8">
        <f t="shared" ref="J193" si="37">L193*K193</f>
        <v>0</v>
      </c>
      <c r="K193" s="14"/>
      <c r="L193" s="14"/>
      <c r="M193" s="15">
        <v>1</v>
      </c>
      <c r="N193" s="8" t="str">
        <f t="shared" si="25"/>
        <v/>
      </c>
      <c r="O193" s="8" t="str">
        <f t="shared" si="26"/>
        <v>480</v>
      </c>
      <c r="P193" s="8" t="str">
        <f t="shared" si="27"/>
        <v/>
      </c>
    </row>
    <row r="194" spans="1:16">
      <c r="A194" s="12">
        <v>10</v>
      </c>
      <c r="B194" s="120" t="s">
        <v>539</v>
      </c>
      <c r="C194" s="124"/>
      <c r="D194" s="125"/>
      <c r="E194" s="121">
        <v>882</v>
      </c>
      <c r="F194" s="121">
        <v>0</v>
      </c>
      <c r="G194" s="208"/>
      <c r="H194" s="124"/>
      <c r="I194" s="125"/>
      <c r="J194" s="123"/>
      <c r="K194" s="121"/>
      <c r="L194" s="121"/>
      <c r="M194" s="123">
        <v>1</v>
      </c>
      <c r="N194" s="8" t="str">
        <f t="shared" si="25"/>
        <v/>
      </c>
      <c r="O194" s="8" t="str">
        <f t="shared" si="26"/>
        <v>48</v>
      </c>
      <c r="P194" s="8" t="str">
        <f t="shared" si="27"/>
        <v/>
      </c>
    </row>
    <row r="195" spans="1:16">
      <c r="A195" s="12">
        <v>11</v>
      </c>
      <c r="B195" s="63" t="s">
        <v>258</v>
      </c>
      <c r="C195" s="148"/>
      <c r="D195" s="149"/>
      <c r="E195" s="14">
        <v>296</v>
      </c>
      <c r="F195" s="14">
        <v>0</v>
      </c>
      <c r="G195" s="120"/>
      <c r="H195" s="157"/>
      <c r="I195" s="158"/>
      <c r="K195" s="13"/>
      <c r="L195" s="13"/>
      <c r="M195" s="9">
        <v>1</v>
      </c>
      <c r="N195" s="8" t="str">
        <f t="shared" si="25"/>
        <v/>
      </c>
      <c r="O195" s="8" t="str">
        <f t="shared" si="26"/>
        <v>48</v>
      </c>
      <c r="P195" s="8" t="str">
        <f t="shared" si="27"/>
        <v/>
      </c>
    </row>
    <row r="196" spans="1:16">
      <c r="A196" s="62"/>
      <c r="B196"/>
      <c r="E196" s="24"/>
      <c r="F196" s="24"/>
      <c r="G196" s="162"/>
      <c r="H196" s="162"/>
      <c r="I196" s="162"/>
      <c r="J196" s="8">
        <f t="shared" si="24"/>
        <v>8262</v>
      </c>
      <c r="K196" s="8">
        <v>918</v>
      </c>
      <c r="L196" s="8">
        <v>9</v>
      </c>
      <c r="M196" s="9"/>
      <c r="N196" s="8" t="str">
        <f t="shared" si="25"/>
        <v/>
      </c>
      <c r="O196" s="8" t="str">
        <f t="shared" si="26"/>
        <v>488262</v>
      </c>
      <c r="P196" s="8" t="str">
        <f t="shared" si="27"/>
        <v/>
      </c>
    </row>
    <row r="197" spans="1:16">
      <c r="A197" s="62"/>
      <c r="B197" s="63" t="s">
        <v>501</v>
      </c>
      <c r="C197" s="84"/>
      <c r="D197" s="85"/>
      <c r="E197" s="119">
        <v>779</v>
      </c>
      <c r="F197" s="119">
        <v>0</v>
      </c>
      <c r="G197" s="120"/>
      <c r="H197" s="124" t="s">
        <v>1058</v>
      </c>
      <c r="I197" s="158"/>
      <c r="J197" s="162"/>
      <c r="K197" s="119"/>
      <c r="L197" s="119"/>
      <c r="M197" s="122">
        <v>1</v>
      </c>
      <c r="N197" s="8" t="str">
        <f t="shared" si="25"/>
        <v/>
      </c>
      <c r="O197" s="8" t="str">
        <f t="shared" si="26"/>
        <v>48</v>
      </c>
      <c r="P197" s="8" t="str">
        <f t="shared" si="27"/>
        <v/>
      </c>
    </row>
    <row r="198" spans="1:16" ht="16.5">
      <c r="A198" s="7"/>
      <c r="E198" s="24"/>
      <c r="F198" s="24"/>
      <c r="G198" s="162"/>
      <c r="H198" s="162"/>
      <c r="I198" s="162"/>
      <c r="J198" s="8">
        <f t="shared" si="24"/>
        <v>0</v>
      </c>
      <c r="M198" s="9"/>
      <c r="N198" s="8" t="str">
        <f t="shared" si="25"/>
        <v/>
      </c>
      <c r="O198" s="8" t="str">
        <f t="shared" si="26"/>
        <v>480</v>
      </c>
      <c r="P198" s="8" t="str">
        <f t="shared" si="27"/>
        <v/>
      </c>
    </row>
    <row r="199" spans="1:16" ht="18.75">
      <c r="A199" s="7"/>
      <c r="B199" s="2" t="s">
        <v>209</v>
      </c>
      <c r="C199" s="11"/>
      <c r="D199" s="11"/>
      <c r="E199" s="140" t="s">
        <v>900</v>
      </c>
      <c r="F199" s="24"/>
      <c r="G199" s="162"/>
      <c r="H199" s="162"/>
      <c r="I199" s="162"/>
      <c r="J199" s="8">
        <f t="shared" si="24"/>
        <v>0</v>
      </c>
      <c r="M199" s="9"/>
      <c r="N199" s="8" t="str">
        <f t="shared" si="25"/>
        <v/>
      </c>
      <c r="O199" s="8" t="str">
        <f t="shared" si="26"/>
        <v>480</v>
      </c>
      <c r="P199" s="8" t="str">
        <f t="shared" si="27"/>
        <v/>
      </c>
    </row>
    <row r="200" spans="1:16" ht="16.5">
      <c r="A200" s="7"/>
      <c r="E200" s="24"/>
      <c r="F200" s="24"/>
      <c r="G200" s="162"/>
      <c r="H200" s="162"/>
      <c r="I200" s="162"/>
      <c r="J200" s="8">
        <f t="shared" si="24"/>
        <v>0</v>
      </c>
      <c r="M200" s="9"/>
      <c r="N200" s="8" t="str">
        <f t="shared" si="25"/>
        <v/>
      </c>
      <c r="O200" s="8" t="str">
        <f t="shared" si="26"/>
        <v>480</v>
      </c>
      <c r="P200" s="8" t="str">
        <f t="shared" si="27"/>
        <v/>
      </c>
    </row>
    <row r="201" spans="1:16">
      <c r="A201" s="12">
        <v>1</v>
      </c>
      <c r="B201" s="63" t="s">
        <v>963</v>
      </c>
      <c r="C201" s="148"/>
      <c r="D201" s="149"/>
      <c r="E201" s="14">
        <v>765</v>
      </c>
      <c r="F201" s="14">
        <v>0</v>
      </c>
      <c r="G201" s="320"/>
      <c r="H201" s="124"/>
      <c r="I201" s="158"/>
      <c r="K201" s="13"/>
      <c r="L201" s="13"/>
      <c r="M201" s="9">
        <v>1</v>
      </c>
      <c r="N201" s="8" t="str">
        <f>IF(F201&gt;0,"48"&amp;J201&amp;"","")</f>
        <v/>
      </c>
      <c r="O201" s="8" t="str">
        <f>"48"&amp;J201&amp;""</f>
        <v>48</v>
      </c>
      <c r="P201" s="8" t="str">
        <f>IF(E201=100,"48"&amp;J201&amp;"","")</f>
        <v/>
      </c>
    </row>
    <row r="202" spans="1:16">
      <c r="A202" s="12">
        <v>2</v>
      </c>
      <c r="B202" s="63" t="s">
        <v>1084</v>
      </c>
      <c r="C202" s="148"/>
      <c r="D202" s="149"/>
      <c r="E202" s="14">
        <v>675</v>
      </c>
      <c r="F202" s="14">
        <v>0</v>
      </c>
      <c r="G202" s="320"/>
      <c r="H202" s="157"/>
      <c r="I202" s="158"/>
      <c r="K202" s="13"/>
      <c r="L202" s="13"/>
      <c r="M202" s="9">
        <v>1</v>
      </c>
      <c r="N202" s="8" t="str">
        <f>IF(F126&gt;0,"48"&amp;J126&amp;"","")</f>
        <v/>
      </c>
      <c r="O202" s="8" t="str">
        <f>"48"&amp;J126&amp;""</f>
        <v>48</v>
      </c>
      <c r="P202" s="8" t="str">
        <f>IF(E126=100,"48"&amp;J126&amp;"","")</f>
        <v/>
      </c>
    </row>
    <row r="203" spans="1:16">
      <c r="A203" s="12">
        <v>3</v>
      </c>
      <c r="B203" s="63" t="s">
        <v>983</v>
      </c>
      <c r="C203" s="148"/>
      <c r="D203" s="149"/>
      <c r="E203" s="14">
        <v>765</v>
      </c>
      <c r="F203" s="14">
        <v>0</v>
      </c>
      <c r="G203" s="320"/>
      <c r="H203" s="157"/>
      <c r="I203" s="158"/>
      <c r="K203" s="13"/>
      <c r="L203" s="13"/>
      <c r="M203" s="8">
        <v>1</v>
      </c>
      <c r="N203" s="8" t="str">
        <f>IF(F226&gt;0,"48"&amp;J226&amp;"","")</f>
        <v/>
      </c>
      <c r="O203" s="8" t="str">
        <f>"48"&amp;J226&amp;""</f>
        <v>480</v>
      </c>
      <c r="P203" s="8" t="str">
        <f>IF(E226=100,"48"&amp;J226&amp;"","")</f>
        <v/>
      </c>
    </row>
    <row r="204" spans="1:16">
      <c r="A204" s="12">
        <v>4</v>
      </c>
      <c r="B204" s="144" t="s">
        <v>437</v>
      </c>
      <c r="C204" s="190"/>
      <c r="D204" s="191"/>
      <c r="E204" s="26">
        <v>765</v>
      </c>
      <c r="F204" s="26">
        <v>0</v>
      </c>
      <c r="G204" s="208"/>
      <c r="H204" s="124"/>
      <c r="I204" s="125"/>
      <c r="K204" s="26"/>
      <c r="L204" s="26"/>
      <c r="M204" s="9">
        <v>1</v>
      </c>
      <c r="N204" s="8" t="str">
        <f>IF(F227&gt;0,"48"&amp;J227&amp;"","")</f>
        <v/>
      </c>
      <c r="O204" s="8" t="str">
        <f>"48"&amp;J227&amp;""</f>
        <v>480</v>
      </c>
      <c r="P204" s="8" t="str">
        <f>IF(E227=100,"48"&amp;J227&amp;"","")</f>
        <v/>
      </c>
    </row>
    <row r="205" spans="1:16">
      <c r="A205" s="12">
        <v>5</v>
      </c>
      <c r="B205" s="63" t="s">
        <v>1024</v>
      </c>
      <c r="C205" s="148"/>
      <c r="D205" s="149"/>
      <c r="E205" s="14">
        <v>765</v>
      </c>
      <c r="F205" s="14">
        <v>0</v>
      </c>
      <c r="G205" s="320"/>
      <c r="H205" s="157"/>
      <c r="I205" s="158"/>
      <c r="K205" s="13"/>
      <c r="L205" s="13"/>
      <c r="M205" s="9">
        <v>1</v>
      </c>
      <c r="N205" s="8" t="str">
        <f t="shared" si="25"/>
        <v/>
      </c>
      <c r="O205" s="8" t="str">
        <f t="shared" si="26"/>
        <v>48</v>
      </c>
      <c r="P205" s="8" t="str">
        <f t="shared" si="27"/>
        <v/>
      </c>
    </row>
    <row r="206" spans="1:16">
      <c r="A206" s="12">
        <v>6</v>
      </c>
      <c r="B206" s="356" t="s">
        <v>981</v>
      </c>
      <c r="C206" s="357"/>
      <c r="D206" s="358"/>
      <c r="E206" s="13">
        <v>765</v>
      </c>
      <c r="F206" s="13">
        <v>0</v>
      </c>
      <c r="G206" s="208"/>
      <c r="H206" s="157"/>
      <c r="I206" s="158"/>
      <c r="K206" s="13"/>
      <c r="L206" s="13"/>
      <c r="M206" s="9">
        <v>1</v>
      </c>
      <c r="N206" s="8" t="str">
        <f t="shared" si="25"/>
        <v/>
      </c>
      <c r="O206" s="8" t="str">
        <f t="shared" si="26"/>
        <v>48</v>
      </c>
      <c r="P206" s="8" t="str">
        <f t="shared" si="27"/>
        <v/>
      </c>
    </row>
    <row r="207" spans="1:16">
      <c r="A207" s="12">
        <v>7</v>
      </c>
      <c r="B207" s="120" t="s">
        <v>1063</v>
      </c>
      <c r="C207" s="157"/>
      <c r="D207" s="158"/>
      <c r="E207" s="133">
        <v>720</v>
      </c>
      <c r="F207" s="133">
        <v>0</v>
      </c>
      <c r="G207" s="320"/>
      <c r="H207" s="157"/>
      <c r="I207" s="158"/>
      <c r="J207" s="162"/>
      <c r="K207" s="119"/>
      <c r="L207" s="119"/>
      <c r="M207" s="122">
        <v>1</v>
      </c>
      <c r="N207" s="8" t="str">
        <f t="shared" si="25"/>
        <v/>
      </c>
      <c r="O207" s="8" t="str">
        <f t="shared" si="26"/>
        <v>48</v>
      </c>
      <c r="P207" s="8" t="str">
        <f t="shared" si="27"/>
        <v/>
      </c>
    </row>
    <row r="208" spans="1:16">
      <c r="A208" s="12">
        <v>8</v>
      </c>
      <c r="B208" s="120" t="s">
        <v>1061</v>
      </c>
      <c r="C208" s="157"/>
      <c r="D208" s="158"/>
      <c r="E208" s="133">
        <v>765</v>
      </c>
      <c r="F208" s="133">
        <v>0</v>
      </c>
      <c r="G208" s="320"/>
      <c r="H208" s="157"/>
      <c r="I208" s="158"/>
      <c r="J208" s="162"/>
      <c r="K208" s="119"/>
      <c r="L208" s="119"/>
      <c r="M208" s="122">
        <v>1</v>
      </c>
      <c r="N208" s="8" t="str">
        <f t="shared" si="25"/>
        <v/>
      </c>
      <c r="O208" s="8" t="str">
        <f t="shared" si="26"/>
        <v>48</v>
      </c>
      <c r="P208" s="8" t="str">
        <f t="shared" si="27"/>
        <v/>
      </c>
    </row>
    <row r="209" spans="1:18">
      <c r="A209" s="12">
        <v>9</v>
      </c>
      <c r="B209" s="120"/>
      <c r="C209" s="157"/>
      <c r="D209" s="158"/>
      <c r="E209" s="133"/>
      <c r="F209" s="133"/>
      <c r="G209" s="320"/>
      <c r="H209" s="157"/>
      <c r="I209" s="158"/>
      <c r="J209" s="162"/>
      <c r="K209" s="119"/>
      <c r="L209" s="119"/>
      <c r="M209" s="122"/>
      <c r="N209" s="8" t="str">
        <f t="shared" si="25"/>
        <v/>
      </c>
      <c r="O209" s="8" t="str">
        <f t="shared" si="26"/>
        <v>48</v>
      </c>
      <c r="P209" s="8" t="str">
        <f t="shared" si="27"/>
        <v/>
      </c>
    </row>
    <row r="210" spans="1:18">
      <c r="A210" s="12">
        <v>10</v>
      </c>
      <c r="B210" s="63"/>
      <c r="C210" s="148"/>
      <c r="D210" s="149"/>
      <c r="E210" s="14"/>
      <c r="F210" s="14"/>
      <c r="G210" s="320"/>
      <c r="H210" s="157"/>
      <c r="I210" s="158"/>
      <c r="K210" s="13"/>
      <c r="L210" s="13"/>
      <c r="M210" s="9"/>
      <c r="N210" s="8" t="str">
        <f t="shared" si="25"/>
        <v/>
      </c>
      <c r="O210" s="8" t="str">
        <f t="shared" si="26"/>
        <v>48</v>
      </c>
      <c r="P210" s="8" t="str">
        <f t="shared" si="27"/>
        <v/>
      </c>
    </row>
    <row r="211" spans="1:18">
      <c r="A211" s="12">
        <v>11</v>
      </c>
      <c r="B211" s="63"/>
      <c r="C211" s="148"/>
      <c r="D211" s="149"/>
      <c r="E211" s="14">
        <v>45</v>
      </c>
      <c r="F211" s="14"/>
      <c r="G211" s="320"/>
      <c r="H211" s="157"/>
      <c r="I211" s="158"/>
      <c r="J211" s="8">
        <f t="shared" ref="J211:J217" si="38">L211*K211</f>
        <v>6624</v>
      </c>
      <c r="K211" s="13">
        <v>828</v>
      </c>
      <c r="L211" s="13">
        <v>8</v>
      </c>
      <c r="M211" s="9"/>
      <c r="N211" s="8" t="str">
        <f t="shared" si="25"/>
        <v/>
      </c>
      <c r="O211" s="8" t="str">
        <f t="shared" si="26"/>
        <v>486624</v>
      </c>
      <c r="P211" s="8" t="str">
        <f t="shared" si="27"/>
        <v/>
      </c>
    </row>
    <row r="212" spans="1:18">
      <c r="E212" s="24"/>
      <c r="F212" s="24"/>
      <c r="G212" s="162"/>
      <c r="H212" s="162"/>
      <c r="I212" s="162"/>
      <c r="J212" s="8">
        <f t="shared" si="38"/>
        <v>0</v>
      </c>
      <c r="M212" s="9"/>
      <c r="N212" s="8" t="str">
        <f t="shared" si="25"/>
        <v/>
      </c>
      <c r="O212" s="8" t="str">
        <f t="shared" si="26"/>
        <v>480</v>
      </c>
      <c r="P212" s="8" t="str">
        <f t="shared" si="27"/>
        <v/>
      </c>
    </row>
    <row r="213" spans="1:18">
      <c r="E213" s="24"/>
      <c r="F213" s="24"/>
      <c r="G213" s="162"/>
      <c r="H213" s="162"/>
      <c r="I213" s="162"/>
      <c r="J213" s="8">
        <f t="shared" si="38"/>
        <v>0</v>
      </c>
      <c r="M213" s="9"/>
      <c r="N213" s="8" t="str">
        <f t="shared" ref="N213:N225" si="39">IF(F213&gt;0,"48"&amp;J213&amp;"","")</f>
        <v/>
      </c>
      <c r="O213" s="8" t="str">
        <f t="shared" ref="O213:O225" si="40">"48"&amp;J213&amp;""</f>
        <v>480</v>
      </c>
      <c r="P213" s="8" t="str">
        <f t="shared" ref="P213:P225" si="41">IF(E213=100,"48"&amp;J213&amp;"","")</f>
        <v/>
      </c>
    </row>
    <row r="214" spans="1:18">
      <c r="E214" s="24"/>
      <c r="F214" s="24"/>
      <c r="G214" s="162"/>
      <c r="H214" s="162"/>
      <c r="I214" s="162"/>
      <c r="J214" s="8">
        <f t="shared" si="38"/>
        <v>0</v>
      </c>
      <c r="M214" s="9"/>
      <c r="N214" s="8" t="str">
        <f t="shared" si="39"/>
        <v/>
      </c>
      <c r="O214" s="8" t="str">
        <f t="shared" si="40"/>
        <v>480</v>
      </c>
      <c r="P214" s="8" t="str">
        <f t="shared" si="41"/>
        <v/>
      </c>
    </row>
    <row r="215" spans="1:18">
      <c r="E215" s="24"/>
      <c r="F215" s="24"/>
      <c r="G215" s="162"/>
      <c r="H215" s="162"/>
      <c r="I215" s="162"/>
      <c r="J215" s="8">
        <f t="shared" si="38"/>
        <v>0</v>
      </c>
      <c r="M215" s="9"/>
      <c r="N215" s="8" t="str">
        <f t="shared" si="39"/>
        <v/>
      </c>
      <c r="O215" s="8" t="str">
        <f t="shared" si="40"/>
        <v>480</v>
      </c>
      <c r="P215" s="8" t="str">
        <f t="shared" si="41"/>
        <v/>
      </c>
    </row>
    <row r="216" spans="1:18" ht="18.75">
      <c r="A216" s="7"/>
      <c r="B216" s="10" t="s">
        <v>5</v>
      </c>
      <c r="C216" s="11"/>
      <c r="D216" s="11"/>
      <c r="E216" s="24"/>
      <c r="F216" s="24"/>
      <c r="G216" s="162"/>
      <c r="H216" s="162"/>
      <c r="I216" s="162"/>
      <c r="J216" s="8">
        <f t="shared" si="38"/>
        <v>0</v>
      </c>
      <c r="M216" s="9"/>
      <c r="N216" s="8" t="str">
        <f t="shared" si="39"/>
        <v/>
      </c>
      <c r="O216" s="8" t="str">
        <f t="shared" si="40"/>
        <v>480</v>
      </c>
      <c r="P216" s="8" t="str">
        <f t="shared" si="41"/>
        <v/>
      </c>
      <c r="R216" t="s">
        <v>368</v>
      </c>
    </row>
    <row r="217" spans="1:18" ht="16.5">
      <c r="A217" s="7"/>
      <c r="E217" s="24"/>
      <c r="F217" s="24"/>
      <c r="G217" s="162"/>
      <c r="H217" s="162"/>
      <c r="I217" s="162"/>
      <c r="J217" s="8">
        <f t="shared" si="38"/>
        <v>0</v>
      </c>
      <c r="M217" s="9"/>
      <c r="N217" s="8" t="str">
        <f t="shared" si="39"/>
        <v/>
      </c>
      <c r="O217" s="8" t="str">
        <f t="shared" si="40"/>
        <v>480</v>
      </c>
      <c r="P217" s="8" t="str">
        <f t="shared" si="41"/>
        <v/>
      </c>
    </row>
    <row r="218" spans="1:18">
      <c r="A218" s="12">
        <v>1</v>
      </c>
      <c r="B218" s="63" t="s">
        <v>328</v>
      </c>
      <c r="C218" s="84"/>
      <c r="D218" s="85"/>
      <c r="E218" s="14">
        <v>766</v>
      </c>
      <c r="F218" s="14">
        <v>0</v>
      </c>
      <c r="G218" s="208"/>
      <c r="H218" s="124"/>
      <c r="I218" s="158"/>
      <c r="J218" s="8">
        <f t="shared" ref="J218:J227" si="42">L218*K218</f>
        <v>0</v>
      </c>
      <c r="K218" s="13"/>
      <c r="L218" s="14"/>
      <c r="M218" s="9">
        <v>1</v>
      </c>
      <c r="N218" s="8" t="str">
        <f t="shared" si="39"/>
        <v/>
      </c>
      <c r="O218" s="8" t="str">
        <f t="shared" si="40"/>
        <v>480</v>
      </c>
      <c r="P218" s="8" t="str">
        <f t="shared" si="41"/>
        <v/>
      </c>
    </row>
    <row r="219" spans="1:18">
      <c r="A219" s="12">
        <v>2</v>
      </c>
      <c r="B219" s="63" t="s">
        <v>329</v>
      </c>
      <c r="C219" s="84"/>
      <c r="D219" s="85"/>
      <c r="E219" s="104">
        <v>766</v>
      </c>
      <c r="F219" s="104">
        <v>0</v>
      </c>
      <c r="G219" s="207"/>
      <c r="H219" s="146"/>
      <c r="I219" s="147"/>
      <c r="J219" s="8">
        <f t="shared" si="42"/>
        <v>0</v>
      </c>
      <c r="K219" s="56"/>
      <c r="L219" s="104"/>
      <c r="M219" s="9">
        <v>1</v>
      </c>
      <c r="N219" s="8" t="str">
        <f t="shared" si="39"/>
        <v/>
      </c>
      <c r="O219" s="8" t="str">
        <f t="shared" si="40"/>
        <v>480</v>
      </c>
      <c r="P219" s="8" t="str">
        <f t="shared" si="41"/>
        <v/>
      </c>
    </row>
    <row r="220" spans="1:18">
      <c r="A220" s="12">
        <v>3</v>
      </c>
      <c r="B220" s="63" t="s">
        <v>1013</v>
      </c>
      <c r="C220" s="84"/>
      <c r="D220" s="85"/>
      <c r="E220" s="87">
        <v>766</v>
      </c>
      <c r="F220" s="26">
        <v>0</v>
      </c>
      <c r="G220" s="208"/>
      <c r="H220" s="124"/>
      <c r="I220" s="125"/>
      <c r="J220">
        <f t="shared" si="42"/>
        <v>0</v>
      </c>
      <c r="K220" s="26"/>
      <c r="L220" s="26"/>
      <c r="M220">
        <v>1</v>
      </c>
      <c r="N220" s="8" t="str">
        <f t="shared" si="39"/>
        <v/>
      </c>
      <c r="O220" s="8" t="str">
        <f t="shared" si="40"/>
        <v>480</v>
      </c>
      <c r="P220" s="8" t="str">
        <f t="shared" si="41"/>
        <v/>
      </c>
    </row>
    <row r="221" spans="1:18">
      <c r="A221" s="12">
        <v>4</v>
      </c>
      <c r="B221" s="144" t="s">
        <v>305</v>
      </c>
      <c r="C221" s="190"/>
      <c r="D221" s="85"/>
      <c r="E221" s="87">
        <v>833</v>
      </c>
      <c r="F221" s="87">
        <v>0</v>
      </c>
      <c r="G221" s="208"/>
      <c r="H221" s="124"/>
      <c r="I221" s="125"/>
      <c r="J221" s="8">
        <f t="shared" si="42"/>
        <v>0</v>
      </c>
      <c r="K221" s="102"/>
      <c r="L221" s="14"/>
      <c r="M221" s="9">
        <v>1</v>
      </c>
      <c r="N221" s="8" t="str">
        <f t="shared" si="39"/>
        <v/>
      </c>
      <c r="O221" s="8" t="str">
        <f t="shared" si="40"/>
        <v>480</v>
      </c>
      <c r="P221" s="8" t="str">
        <f t="shared" si="41"/>
        <v/>
      </c>
    </row>
    <row r="222" spans="1:18">
      <c r="A222" s="12">
        <v>5</v>
      </c>
      <c r="B222" s="63" t="s">
        <v>306</v>
      </c>
      <c r="C222" s="148"/>
      <c r="D222" s="149"/>
      <c r="E222" s="14">
        <v>833</v>
      </c>
      <c r="F222" s="14">
        <v>0</v>
      </c>
      <c r="G222" s="320"/>
      <c r="H222" s="157"/>
      <c r="I222" s="158"/>
      <c r="J222" s="8">
        <f>L222*K222</f>
        <v>0</v>
      </c>
      <c r="K222" s="13"/>
      <c r="L222" s="13"/>
      <c r="M222" s="9">
        <v>1</v>
      </c>
      <c r="N222" s="8" t="str">
        <f t="shared" si="39"/>
        <v/>
      </c>
      <c r="O222" s="8" t="str">
        <f t="shared" si="40"/>
        <v>480</v>
      </c>
      <c r="P222" s="8" t="str">
        <f t="shared" si="41"/>
        <v/>
      </c>
    </row>
    <row r="223" spans="1:18">
      <c r="A223" s="12">
        <v>6</v>
      </c>
      <c r="B223" s="63" t="s">
        <v>732</v>
      </c>
      <c r="C223" s="84"/>
      <c r="D223" s="85"/>
      <c r="E223" s="87">
        <v>791</v>
      </c>
      <c r="F223" s="87">
        <v>0</v>
      </c>
      <c r="G223" s="208"/>
      <c r="H223" s="124"/>
      <c r="I223" s="125"/>
      <c r="J223" s="8">
        <f t="shared" si="42"/>
        <v>0</v>
      </c>
      <c r="K223" s="102"/>
      <c r="L223" s="14"/>
      <c r="M223" s="9">
        <v>1</v>
      </c>
      <c r="N223" s="8" t="str">
        <f t="shared" si="39"/>
        <v/>
      </c>
      <c r="O223" s="8" t="str">
        <f t="shared" si="40"/>
        <v>480</v>
      </c>
      <c r="P223" s="8" t="str">
        <f t="shared" si="41"/>
        <v/>
      </c>
    </row>
    <row r="224" spans="1:18">
      <c r="A224" s="12">
        <v>7</v>
      </c>
      <c r="B224" s="63" t="s">
        <v>482</v>
      </c>
      <c r="C224" s="84"/>
      <c r="D224" s="85"/>
      <c r="E224" s="26">
        <v>791</v>
      </c>
      <c r="F224" s="26">
        <v>0</v>
      </c>
      <c r="G224" s="208"/>
      <c r="H224" s="124"/>
      <c r="I224" s="125"/>
      <c r="J224" s="8">
        <f t="shared" si="42"/>
        <v>0</v>
      </c>
      <c r="K224" s="13"/>
      <c r="L224" s="14"/>
      <c r="M224" s="9">
        <v>1</v>
      </c>
      <c r="N224" s="8" t="str">
        <f t="shared" si="39"/>
        <v/>
      </c>
      <c r="O224" s="8" t="str">
        <f t="shared" si="40"/>
        <v>480</v>
      </c>
      <c r="P224" s="8" t="str">
        <f t="shared" si="41"/>
        <v/>
      </c>
    </row>
    <row r="225" spans="1:16">
      <c r="A225" s="12">
        <v>8</v>
      </c>
      <c r="B225" s="63" t="s">
        <v>737</v>
      </c>
      <c r="C225" s="84"/>
      <c r="D225" s="85"/>
      <c r="E225" s="87">
        <v>833</v>
      </c>
      <c r="F225" s="26">
        <v>0</v>
      </c>
      <c r="G225" s="208"/>
      <c r="H225" s="124"/>
      <c r="I225" s="125"/>
      <c r="J225">
        <f t="shared" si="42"/>
        <v>0</v>
      </c>
      <c r="K225" s="26"/>
      <c r="L225" s="87"/>
      <c r="M225">
        <v>1</v>
      </c>
      <c r="N225" s="8" t="str">
        <f t="shared" si="39"/>
        <v/>
      </c>
      <c r="O225" s="8" t="str">
        <f t="shared" si="40"/>
        <v>480</v>
      </c>
      <c r="P225" s="8" t="str">
        <f t="shared" si="41"/>
        <v/>
      </c>
    </row>
    <row r="226" spans="1:16">
      <c r="A226" s="12">
        <v>9</v>
      </c>
      <c r="B226" s="63" t="s">
        <v>622</v>
      </c>
      <c r="C226" s="148"/>
      <c r="D226" s="149"/>
      <c r="E226" s="13">
        <v>800</v>
      </c>
      <c r="F226" s="13">
        <v>0</v>
      </c>
      <c r="G226" s="208"/>
      <c r="H226" s="124"/>
      <c r="I226" s="158"/>
      <c r="J226" s="8">
        <f t="shared" si="42"/>
        <v>0</v>
      </c>
      <c r="K226" s="13"/>
      <c r="L226" s="14"/>
      <c r="M226" s="9">
        <v>1</v>
      </c>
      <c r="N226" s="8" t="e">
        <f>IF(#REF!&gt;0,"48"&amp;#REF!&amp;"","")</f>
        <v>#REF!</v>
      </c>
      <c r="O226" s="8" t="e">
        <f>"48"&amp;#REF!&amp;""</f>
        <v>#REF!</v>
      </c>
      <c r="P226" s="8" t="e">
        <f>IF(#REF!=100,"48"&amp;#REF!&amp;"","")</f>
        <v>#REF!</v>
      </c>
    </row>
    <row r="227" spans="1:16">
      <c r="A227" s="12">
        <v>10</v>
      </c>
      <c r="B227" s="144" t="s">
        <v>358</v>
      </c>
      <c r="C227" s="190"/>
      <c r="D227" s="191"/>
      <c r="E227" s="56">
        <v>700</v>
      </c>
      <c r="F227" s="13">
        <v>0</v>
      </c>
      <c r="G227" s="208"/>
      <c r="H227" s="124"/>
      <c r="I227" s="158"/>
      <c r="J227" s="8">
        <f t="shared" si="42"/>
        <v>0</v>
      </c>
      <c r="K227" s="13"/>
      <c r="L227" s="14"/>
      <c r="M227" s="9">
        <v>1</v>
      </c>
      <c r="N227" s="8" t="e">
        <f>IF(#REF!&gt;0,"48"&amp;#REF!&amp;"","")</f>
        <v>#REF!</v>
      </c>
      <c r="O227" s="8" t="e">
        <f>"48"&amp;#REF!&amp;""</f>
        <v>#REF!</v>
      </c>
      <c r="P227" s="8" t="e">
        <f>IF(#REF!=100,"48"&amp;#REF!&amp;"","")</f>
        <v>#REF!</v>
      </c>
    </row>
    <row r="228" spans="1:16">
      <c r="A228" s="12">
        <v>11</v>
      </c>
      <c r="B228" s="63"/>
      <c r="C228" s="84"/>
      <c r="D228" s="85"/>
      <c r="E228" s="26"/>
      <c r="F228" s="186"/>
      <c r="G228" s="240"/>
      <c r="H228" s="220"/>
      <c r="I228" s="221"/>
      <c r="J228"/>
      <c r="K228" s="26"/>
      <c r="L228" s="26"/>
      <c r="M228"/>
      <c r="N228" s="8" t="str">
        <f t="shared" ref="N228:N235" si="43">IF(F228&gt;0,"48"&amp;J228&amp;"","")</f>
        <v/>
      </c>
      <c r="O228" s="8" t="str">
        <f t="shared" ref="O228:O235" si="44">"48"&amp;J228&amp;""</f>
        <v>48</v>
      </c>
      <c r="P228" s="8" t="str">
        <f t="shared" ref="P228:P235" si="45">IF(E228=100,"48"&amp;J228&amp;"","")</f>
        <v/>
      </c>
    </row>
    <row r="229" spans="1:16">
      <c r="A229" s="5">
        <v>12</v>
      </c>
      <c r="B229" s="63"/>
      <c r="C229" s="84"/>
      <c r="D229" s="85"/>
      <c r="E229" s="87"/>
      <c r="F229" s="26"/>
      <c r="G229" s="120"/>
      <c r="H229" s="124"/>
      <c r="I229" s="125"/>
      <c r="J229"/>
      <c r="K229" s="26"/>
      <c r="L229" s="26"/>
      <c r="M229"/>
      <c r="N229" s="8" t="str">
        <f t="shared" si="43"/>
        <v/>
      </c>
      <c r="O229" s="8" t="str">
        <f t="shared" si="44"/>
        <v>48</v>
      </c>
      <c r="P229" s="8" t="str">
        <f t="shared" si="45"/>
        <v/>
      </c>
    </row>
    <row r="230" spans="1:16" ht="16.5">
      <c r="A230" s="7"/>
      <c r="E230" s="24"/>
      <c r="F230" s="24"/>
      <c r="G230" s="162"/>
      <c r="H230" s="162"/>
      <c r="I230" s="162"/>
      <c r="J230" s="8">
        <f t="shared" ref="J230:J236" si="46">L230*K230</f>
        <v>8262</v>
      </c>
      <c r="K230" s="8">
        <v>918</v>
      </c>
      <c r="L230" s="8">
        <v>9</v>
      </c>
      <c r="M230" s="9"/>
      <c r="N230" s="8" t="str">
        <f t="shared" si="43"/>
        <v/>
      </c>
      <c r="O230" s="8" t="str">
        <f t="shared" si="44"/>
        <v>488262</v>
      </c>
      <c r="P230" s="8" t="str">
        <f t="shared" si="45"/>
        <v/>
      </c>
    </row>
    <row r="231" spans="1:16" ht="16.5">
      <c r="A231" s="7"/>
      <c r="E231" s="24"/>
      <c r="F231" s="24"/>
      <c r="G231" s="162"/>
      <c r="H231" s="162"/>
      <c r="I231" s="162"/>
      <c r="J231" s="8">
        <f t="shared" si="46"/>
        <v>0</v>
      </c>
      <c r="M231" s="9"/>
      <c r="N231" s="8" t="str">
        <f t="shared" si="43"/>
        <v/>
      </c>
      <c r="O231" s="8" t="str">
        <f t="shared" si="44"/>
        <v>480</v>
      </c>
      <c r="P231" s="8" t="str">
        <f t="shared" si="45"/>
        <v/>
      </c>
    </row>
    <row r="232" spans="1:16" ht="18.75">
      <c r="A232" s="7"/>
      <c r="B232" s="10" t="s">
        <v>6</v>
      </c>
      <c r="C232" s="11"/>
      <c r="D232" s="11"/>
      <c r="E232" s="24"/>
      <c r="F232" s="24"/>
      <c r="G232" s="162"/>
      <c r="H232" s="162"/>
      <c r="I232" s="162"/>
      <c r="J232" s="8">
        <f t="shared" si="46"/>
        <v>0</v>
      </c>
      <c r="M232" s="9"/>
      <c r="N232" s="8" t="str">
        <f t="shared" si="43"/>
        <v/>
      </c>
      <c r="O232" s="8" t="str">
        <f t="shared" si="44"/>
        <v>480</v>
      </c>
      <c r="P232" s="8" t="str">
        <f t="shared" si="45"/>
        <v/>
      </c>
    </row>
    <row r="233" spans="1:16" ht="16.5">
      <c r="A233" s="7"/>
      <c r="E233" s="24"/>
      <c r="F233" s="24"/>
      <c r="G233" s="162"/>
      <c r="H233" s="162"/>
      <c r="I233" s="162"/>
      <c r="J233" s="8">
        <f t="shared" si="46"/>
        <v>0</v>
      </c>
      <c r="M233" s="9"/>
      <c r="N233" s="8" t="str">
        <f t="shared" si="43"/>
        <v/>
      </c>
      <c r="O233" s="8" t="str">
        <f t="shared" si="44"/>
        <v>480</v>
      </c>
      <c r="P233" s="8" t="str">
        <f t="shared" si="45"/>
        <v/>
      </c>
    </row>
    <row r="234" spans="1:16">
      <c r="A234" s="12">
        <v>1</v>
      </c>
      <c r="B234" s="63" t="s">
        <v>499</v>
      </c>
      <c r="C234" s="148"/>
      <c r="D234" s="149"/>
      <c r="E234" s="14">
        <v>833</v>
      </c>
      <c r="F234" s="14">
        <v>0</v>
      </c>
      <c r="G234" s="208"/>
      <c r="H234" s="157"/>
      <c r="I234" s="158"/>
      <c r="J234" s="8">
        <f t="shared" si="46"/>
        <v>0</v>
      </c>
      <c r="K234" s="26"/>
      <c r="L234" s="13"/>
      <c r="M234" s="9">
        <v>1</v>
      </c>
      <c r="N234" s="8" t="str">
        <f t="shared" si="43"/>
        <v/>
      </c>
      <c r="O234" s="8" t="str">
        <f t="shared" si="44"/>
        <v>480</v>
      </c>
      <c r="P234" s="8" t="str">
        <f t="shared" si="45"/>
        <v/>
      </c>
    </row>
    <row r="235" spans="1:16">
      <c r="A235" s="12">
        <v>2</v>
      </c>
      <c r="B235" s="152" t="s">
        <v>523</v>
      </c>
      <c r="C235" s="153"/>
      <c r="D235" s="154"/>
      <c r="E235" s="14">
        <v>833</v>
      </c>
      <c r="F235" s="14">
        <v>0</v>
      </c>
      <c r="G235" s="209"/>
      <c r="H235" s="218"/>
      <c r="I235" s="166"/>
      <c r="J235" s="8">
        <f t="shared" si="46"/>
        <v>0</v>
      </c>
      <c r="K235" s="87"/>
      <c r="L235" s="14"/>
      <c r="M235" s="15">
        <v>1</v>
      </c>
      <c r="N235" s="8" t="str">
        <f t="shared" si="43"/>
        <v/>
      </c>
      <c r="O235" s="8" t="str">
        <f t="shared" si="44"/>
        <v>480</v>
      </c>
      <c r="P235" s="8" t="str">
        <f t="shared" si="45"/>
        <v/>
      </c>
    </row>
    <row r="236" spans="1:16">
      <c r="A236" s="12">
        <v>3</v>
      </c>
      <c r="B236" s="63" t="s">
        <v>353</v>
      </c>
      <c r="C236" s="148"/>
      <c r="D236" s="149"/>
      <c r="E236" s="13">
        <v>833</v>
      </c>
      <c r="F236" s="13">
        <v>0</v>
      </c>
      <c r="G236" s="208"/>
      <c r="H236" s="124"/>
      <c r="I236" s="158"/>
      <c r="J236" s="8">
        <f t="shared" si="46"/>
        <v>0</v>
      </c>
      <c r="K236" s="14"/>
      <c r="L236" s="13"/>
      <c r="M236" s="15">
        <v>1</v>
      </c>
      <c r="N236" s="8" t="e">
        <f>IF(#REF!&gt;0,"48"&amp;#REF!&amp;"","")</f>
        <v>#REF!</v>
      </c>
      <c r="O236" s="8" t="e">
        <f>"48"&amp;#REF!&amp;""</f>
        <v>#REF!</v>
      </c>
      <c r="P236" s="8" t="e">
        <f>IF(#REF!=100,"48"&amp;#REF!&amp;"","")</f>
        <v>#REF!</v>
      </c>
    </row>
    <row r="237" spans="1:16">
      <c r="A237" s="12">
        <v>4</v>
      </c>
      <c r="B237" s="144" t="s">
        <v>412</v>
      </c>
      <c r="C237" s="190"/>
      <c r="D237" s="191"/>
      <c r="E237" s="104">
        <v>833</v>
      </c>
      <c r="F237" s="14">
        <v>0</v>
      </c>
      <c r="G237" s="208"/>
      <c r="H237" s="124"/>
      <c r="I237" s="158"/>
      <c r="J237" s="8">
        <f t="shared" ref="J237" si="47">L237*K237</f>
        <v>0</v>
      </c>
      <c r="K237" s="26"/>
      <c r="L237" s="14"/>
      <c r="M237" s="9">
        <v>1</v>
      </c>
      <c r="N237" s="8" t="str">
        <f t="shared" ref="N237:N243" si="48">IF(F237&gt;0,"48"&amp;J237&amp;"","")</f>
        <v/>
      </c>
      <c r="O237" s="8" t="str">
        <f t="shared" ref="O237:O243" si="49">"48"&amp;J237&amp;""</f>
        <v>480</v>
      </c>
      <c r="P237" s="8" t="str">
        <f t="shared" ref="P237:P243" si="50">IF(E237=100,"48"&amp;J237&amp;"","")</f>
        <v/>
      </c>
    </row>
    <row r="238" spans="1:16">
      <c r="A238" s="12">
        <v>5</v>
      </c>
      <c r="B238" s="63" t="s">
        <v>244</v>
      </c>
      <c r="C238" s="148"/>
      <c r="D238" s="149"/>
      <c r="E238" s="14">
        <v>833</v>
      </c>
      <c r="F238" s="14">
        <v>0</v>
      </c>
      <c r="G238" s="208"/>
      <c r="H238" s="124"/>
      <c r="I238" s="158"/>
      <c r="J238" s="8">
        <f t="shared" ref="J238:J239" si="51">L238*K238</f>
        <v>0</v>
      </c>
      <c r="K238" s="26"/>
      <c r="L238" s="14"/>
      <c r="M238" s="9">
        <v>1</v>
      </c>
      <c r="N238" s="8" t="str">
        <f t="shared" si="48"/>
        <v/>
      </c>
      <c r="O238" s="8" t="str">
        <f t="shared" si="49"/>
        <v>480</v>
      </c>
      <c r="P238" s="8" t="str">
        <f t="shared" si="50"/>
        <v/>
      </c>
    </row>
    <row r="239" spans="1:16">
      <c r="A239" s="12">
        <v>6</v>
      </c>
      <c r="B239" s="63" t="s">
        <v>831</v>
      </c>
      <c r="C239" s="148"/>
      <c r="D239" s="149"/>
      <c r="E239" s="14">
        <v>760</v>
      </c>
      <c r="F239" s="14">
        <v>0</v>
      </c>
      <c r="G239" s="320"/>
      <c r="H239" s="124"/>
      <c r="I239" s="158"/>
      <c r="J239" s="8">
        <f t="shared" si="51"/>
        <v>0</v>
      </c>
      <c r="K239" s="13"/>
      <c r="L239" s="13"/>
      <c r="M239" s="9">
        <v>1</v>
      </c>
      <c r="N239" s="8" t="str">
        <f t="shared" si="48"/>
        <v/>
      </c>
      <c r="O239" s="8" t="str">
        <f t="shared" si="49"/>
        <v>480</v>
      </c>
      <c r="P239" s="8" t="str">
        <f t="shared" si="50"/>
        <v/>
      </c>
    </row>
    <row r="240" spans="1:16">
      <c r="A240" s="12">
        <v>7</v>
      </c>
      <c r="B240" s="53" t="s">
        <v>554</v>
      </c>
      <c r="E240" s="87">
        <v>791</v>
      </c>
      <c r="F240" s="206">
        <v>0</v>
      </c>
      <c r="G240" s="208"/>
      <c r="H240" s="124"/>
      <c r="I240" s="158"/>
      <c r="M240" s="9">
        <v>1</v>
      </c>
      <c r="N240" s="8" t="str">
        <f t="shared" si="48"/>
        <v/>
      </c>
      <c r="O240" s="8" t="str">
        <f t="shared" si="49"/>
        <v>48</v>
      </c>
      <c r="P240" s="8" t="str">
        <f t="shared" si="50"/>
        <v/>
      </c>
    </row>
    <row r="241" spans="1:16">
      <c r="A241" s="12">
        <v>8</v>
      </c>
      <c r="B241" s="63" t="s">
        <v>573</v>
      </c>
      <c r="C241" s="148"/>
      <c r="D241" s="149"/>
      <c r="E241" s="14">
        <v>791</v>
      </c>
      <c r="F241" s="14">
        <v>0</v>
      </c>
      <c r="G241" s="208"/>
      <c r="H241" s="157"/>
      <c r="I241" s="158"/>
      <c r="J241" s="8">
        <f t="shared" ref="J241:J243" si="52">L241*K241</f>
        <v>0</v>
      </c>
      <c r="K241" s="13"/>
      <c r="L241" s="13"/>
      <c r="M241" s="9">
        <v>1</v>
      </c>
      <c r="N241" s="8" t="str">
        <f t="shared" si="48"/>
        <v/>
      </c>
      <c r="O241" s="8" t="str">
        <f t="shared" si="49"/>
        <v>480</v>
      </c>
      <c r="P241" s="8" t="str">
        <f t="shared" si="50"/>
        <v/>
      </c>
    </row>
    <row r="242" spans="1:16">
      <c r="A242" s="12">
        <v>9</v>
      </c>
      <c r="B242" s="63" t="s">
        <v>931</v>
      </c>
      <c r="C242" s="148"/>
      <c r="D242" s="149"/>
      <c r="E242" s="14">
        <v>791</v>
      </c>
      <c r="F242" s="14">
        <v>0</v>
      </c>
      <c r="G242" s="208"/>
      <c r="H242" s="157"/>
      <c r="I242" s="158"/>
      <c r="J242" s="8">
        <f t="shared" si="52"/>
        <v>0</v>
      </c>
      <c r="K242" s="13"/>
      <c r="L242" s="13"/>
      <c r="M242" s="9">
        <v>1</v>
      </c>
      <c r="N242" s="8" t="str">
        <f t="shared" si="48"/>
        <v/>
      </c>
      <c r="O242" s="8" t="str">
        <f t="shared" si="49"/>
        <v>480</v>
      </c>
      <c r="P242" s="8" t="str">
        <f t="shared" si="50"/>
        <v/>
      </c>
    </row>
    <row r="243" spans="1:16">
      <c r="A243" s="12">
        <v>10</v>
      </c>
      <c r="B243" s="63" t="s">
        <v>932</v>
      </c>
      <c r="C243" s="148"/>
      <c r="D243" s="149"/>
      <c r="E243" s="14">
        <v>791</v>
      </c>
      <c r="F243" s="14">
        <v>0</v>
      </c>
      <c r="G243" s="208"/>
      <c r="H243" s="157"/>
      <c r="I243" s="158"/>
      <c r="J243" s="8">
        <f t="shared" si="52"/>
        <v>0</v>
      </c>
      <c r="K243" s="13"/>
      <c r="L243" s="13"/>
      <c r="M243" s="9">
        <v>1</v>
      </c>
      <c r="N243" s="8" t="str">
        <f t="shared" si="48"/>
        <v/>
      </c>
      <c r="O243" s="8" t="str">
        <f t="shared" si="49"/>
        <v>480</v>
      </c>
      <c r="P243" s="8" t="str">
        <f t="shared" si="50"/>
        <v/>
      </c>
    </row>
    <row r="244" spans="1:16">
      <c r="A244" s="12">
        <v>11</v>
      </c>
      <c r="G244" s="162"/>
      <c r="M244" s="9"/>
      <c r="N244" s="8" t="str">
        <f>IF(WUM!F424&gt;0,"48"&amp;WUM!J424&amp;"","")</f>
        <v/>
      </c>
      <c r="O244" s="8" t="str">
        <f>"48"&amp;WUM!J424&amp;""</f>
        <v>48</v>
      </c>
      <c r="P244" s="8" t="str">
        <f>IF(WUM!E424=100,"48"&amp;WUM!J424&amp;"","")</f>
        <v/>
      </c>
    </row>
    <row r="245" spans="1:16">
      <c r="A245" s="55">
        <v>12</v>
      </c>
      <c r="B245" s="108"/>
      <c r="C245" s="107"/>
      <c r="D245" s="151"/>
      <c r="E245" s="100"/>
      <c r="F245" s="101"/>
      <c r="G245" s="295"/>
      <c r="H245" s="216"/>
      <c r="I245" s="215"/>
      <c r="J245" s="8">
        <f t="shared" ref="J245:J250" si="53">L245*K245</f>
        <v>0</v>
      </c>
      <c r="K245" s="101"/>
      <c r="L245" s="13"/>
      <c r="M245" s="9"/>
      <c r="N245" s="8" t="str">
        <f t="shared" ref="N245:N253" si="54">IF(F245&gt;0,"48"&amp;J245&amp;"","")</f>
        <v/>
      </c>
      <c r="O245" s="8" t="str">
        <f t="shared" ref="O245:O253" si="55">"48"&amp;J245&amp;""</f>
        <v>480</v>
      </c>
      <c r="P245" s="8" t="str">
        <f t="shared" ref="P245:P253" si="56">IF(E245=100,"48"&amp;J245&amp;"","")</f>
        <v/>
      </c>
    </row>
    <row r="246" spans="1:16">
      <c r="E246" s="24"/>
      <c r="F246" s="24"/>
      <c r="G246" s="162"/>
      <c r="H246" s="222"/>
      <c r="I246" s="162"/>
      <c r="J246" s="8">
        <f t="shared" si="53"/>
        <v>9180</v>
      </c>
      <c r="K246" s="8">
        <v>918</v>
      </c>
      <c r="L246" s="8">
        <v>10</v>
      </c>
      <c r="M246" s="9"/>
      <c r="N246" s="8" t="str">
        <f t="shared" si="54"/>
        <v/>
      </c>
      <c r="O246" s="8" t="str">
        <f t="shared" si="55"/>
        <v>489180</v>
      </c>
      <c r="P246" s="8" t="str">
        <f t="shared" si="56"/>
        <v/>
      </c>
    </row>
    <row r="247" spans="1:16">
      <c r="E247" s="24"/>
      <c r="F247" s="24"/>
      <c r="G247" s="162"/>
      <c r="H247" s="162"/>
      <c r="I247" s="162"/>
      <c r="J247" s="8">
        <f t="shared" si="53"/>
        <v>0</v>
      </c>
      <c r="M247" s="9"/>
      <c r="N247" s="8" t="str">
        <f t="shared" si="54"/>
        <v/>
      </c>
      <c r="O247" s="8" t="str">
        <f t="shared" si="55"/>
        <v>480</v>
      </c>
      <c r="P247" s="8" t="str">
        <f t="shared" si="56"/>
        <v/>
      </c>
    </row>
    <row r="248" spans="1:16">
      <c r="E248" s="24"/>
      <c r="F248" s="24"/>
      <c r="G248" s="162"/>
      <c r="H248" s="162"/>
      <c r="I248" s="162"/>
      <c r="J248" s="8">
        <f t="shared" si="53"/>
        <v>0</v>
      </c>
      <c r="M248" s="9"/>
      <c r="N248" s="8" t="str">
        <f t="shared" si="54"/>
        <v/>
      </c>
      <c r="O248" s="8" t="str">
        <f t="shared" si="55"/>
        <v>480</v>
      </c>
      <c r="P248" s="8" t="str">
        <f t="shared" si="56"/>
        <v/>
      </c>
    </row>
    <row r="249" spans="1:16" ht="18.75">
      <c r="A249" s="7"/>
      <c r="B249" s="10" t="s">
        <v>7</v>
      </c>
      <c r="C249" s="11"/>
      <c r="D249" s="11"/>
      <c r="E249" s="24"/>
      <c r="F249" s="24"/>
      <c r="G249" s="162"/>
      <c r="H249" s="162"/>
      <c r="I249" s="162"/>
      <c r="J249" s="8">
        <f t="shared" si="53"/>
        <v>0</v>
      </c>
      <c r="M249" s="9"/>
      <c r="N249" s="8" t="str">
        <f t="shared" si="54"/>
        <v/>
      </c>
      <c r="O249" s="8" t="str">
        <f t="shared" si="55"/>
        <v>480</v>
      </c>
      <c r="P249" s="8" t="str">
        <f t="shared" si="56"/>
        <v/>
      </c>
    </row>
    <row r="250" spans="1:16" ht="16.5">
      <c r="A250" s="7"/>
      <c r="E250" s="24"/>
      <c r="F250" s="24"/>
      <c r="G250" s="162"/>
      <c r="H250" s="162"/>
      <c r="I250" s="162"/>
      <c r="J250" s="8">
        <f t="shared" si="53"/>
        <v>0</v>
      </c>
      <c r="M250" s="9"/>
      <c r="N250" s="8" t="str">
        <f t="shared" si="54"/>
        <v/>
      </c>
      <c r="O250" s="8" t="str">
        <f t="shared" si="55"/>
        <v>480</v>
      </c>
      <c r="P250" s="8" t="str">
        <f t="shared" si="56"/>
        <v/>
      </c>
    </row>
    <row r="251" spans="1:16">
      <c r="A251" s="12">
        <v>1</v>
      </c>
      <c r="B251" s="63" t="s">
        <v>567</v>
      </c>
      <c r="C251" s="148"/>
      <c r="D251" s="149"/>
      <c r="E251" s="45">
        <v>791</v>
      </c>
      <c r="F251" s="45">
        <v>0</v>
      </c>
      <c r="G251" s="223"/>
      <c r="H251" s="124"/>
      <c r="I251" s="158"/>
      <c r="K251" s="13"/>
      <c r="L251" s="13"/>
      <c r="M251" s="9">
        <v>1</v>
      </c>
      <c r="N251" s="8" t="str">
        <f t="shared" si="54"/>
        <v/>
      </c>
      <c r="O251" s="8" t="str">
        <f t="shared" si="55"/>
        <v>48</v>
      </c>
      <c r="P251" s="8" t="str">
        <f t="shared" si="56"/>
        <v/>
      </c>
    </row>
    <row r="252" spans="1:16">
      <c r="A252" s="12">
        <v>2</v>
      </c>
      <c r="B252" s="63" t="s">
        <v>566</v>
      </c>
      <c r="C252" s="148"/>
      <c r="D252" s="149"/>
      <c r="E252" s="13">
        <v>791</v>
      </c>
      <c r="F252" s="13">
        <v>0</v>
      </c>
      <c r="G252" s="208"/>
      <c r="H252" s="124"/>
      <c r="I252" s="158"/>
      <c r="J252" s="8">
        <f>L252*K252</f>
        <v>0</v>
      </c>
      <c r="K252" s="13"/>
      <c r="L252" s="13"/>
      <c r="M252" s="9">
        <v>1</v>
      </c>
      <c r="N252" s="8" t="str">
        <f t="shared" si="54"/>
        <v/>
      </c>
      <c r="O252" s="8" t="str">
        <f t="shared" si="55"/>
        <v>480</v>
      </c>
      <c r="P252" s="8" t="str">
        <f t="shared" si="56"/>
        <v/>
      </c>
    </row>
    <row r="253" spans="1:16">
      <c r="A253" s="12">
        <v>3</v>
      </c>
      <c r="B253" s="145" t="s">
        <v>608</v>
      </c>
      <c r="C253" s="146"/>
      <c r="D253" s="147"/>
      <c r="E253" s="204">
        <v>883</v>
      </c>
      <c r="F253" s="204">
        <v>0</v>
      </c>
      <c r="G253" s="207"/>
      <c r="H253" s="146"/>
      <c r="I253" s="147"/>
      <c r="J253" s="9">
        <f>L253*K253</f>
        <v>0</v>
      </c>
      <c r="K253" s="132"/>
      <c r="L253" s="56"/>
      <c r="M253" s="9">
        <v>1</v>
      </c>
      <c r="N253" s="8" t="str">
        <f t="shared" si="54"/>
        <v/>
      </c>
      <c r="O253" s="8" t="str">
        <f t="shared" si="55"/>
        <v>480</v>
      </c>
      <c r="P253" s="8" t="str">
        <f t="shared" si="56"/>
        <v/>
      </c>
    </row>
    <row r="254" spans="1:16">
      <c r="A254" s="12">
        <v>4</v>
      </c>
      <c r="B254" t="s">
        <v>445</v>
      </c>
      <c r="E254" s="13">
        <v>833</v>
      </c>
      <c r="F254" s="13">
        <v>0</v>
      </c>
      <c r="G254" s="320"/>
      <c r="I254" s="149"/>
      <c r="M254" s="9">
        <v>1</v>
      </c>
      <c r="N254" s="8" t="str">
        <f>IF(F236&gt;0,"48"&amp;J236&amp;"","")</f>
        <v/>
      </c>
      <c r="O254" s="8" t="str">
        <f>"48"&amp;J236&amp;""</f>
        <v>480</v>
      </c>
      <c r="P254" s="8" t="str">
        <f>IF(E236=100,"48"&amp;J236&amp;"","")</f>
        <v/>
      </c>
    </row>
    <row r="255" spans="1:16">
      <c r="A255" s="12">
        <v>5</v>
      </c>
      <c r="B255" s="63" t="s">
        <v>483</v>
      </c>
      <c r="C255" s="148"/>
      <c r="D255" s="149"/>
      <c r="E255" s="14">
        <v>791</v>
      </c>
      <c r="F255" s="14">
        <v>0</v>
      </c>
      <c r="G255" s="208"/>
      <c r="H255" s="157"/>
      <c r="I255" s="158"/>
      <c r="J255" s="8">
        <f>L255*K255</f>
        <v>0</v>
      </c>
      <c r="K255" s="13"/>
      <c r="L255" s="13"/>
      <c r="M255" s="9">
        <v>1</v>
      </c>
      <c r="N255" s="8" t="str">
        <f t="shared" ref="N255:N275" si="57">IF(F255&gt;0,"48"&amp;J255&amp;"","")</f>
        <v/>
      </c>
      <c r="O255" s="8" t="str">
        <f t="shared" ref="O255:O275" si="58">"48"&amp;J255&amp;""</f>
        <v>480</v>
      </c>
      <c r="P255" s="8" t="str">
        <f t="shared" ref="P255:P275" si="59">IF(E255=100,"48"&amp;J255&amp;"","")</f>
        <v/>
      </c>
    </row>
    <row r="256" spans="1:16">
      <c r="A256" s="12">
        <v>6</v>
      </c>
      <c r="B256" s="63" t="s">
        <v>484</v>
      </c>
      <c r="C256" s="148"/>
      <c r="D256" s="149"/>
      <c r="E256" s="13">
        <v>791</v>
      </c>
      <c r="F256" s="13">
        <v>0</v>
      </c>
      <c r="G256" s="320"/>
      <c r="H256" s="157"/>
      <c r="I256" s="158"/>
      <c r="J256" s="8">
        <f t="shared" ref="J256" si="60">L256*K256</f>
        <v>0</v>
      </c>
      <c r="K256" s="13"/>
      <c r="L256" s="13"/>
      <c r="M256" s="9">
        <v>1</v>
      </c>
      <c r="N256" s="8" t="str">
        <f t="shared" si="57"/>
        <v/>
      </c>
      <c r="O256" s="8" t="str">
        <f t="shared" si="58"/>
        <v>480</v>
      </c>
      <c r="P256" s="8" t="str">
        <f t="shared" si="59"/>
        <v/>
      </c>
    </row>
    <row r="257" spans="1:16">
      <c r="A257" s="12">
        <v>7</v>
      </c>
      <c r="B257" s="63" t="s">
        <v>267</v>
      </c>
      <c r="C257" s="148"/>
      <c r="D257" s="149"/>
      <c r="E257" s="13">
        <v>766</v>
      </c>
      <c r="F257" s="13">
        <v>0</v>
      </c>
      <c r="G257" s="208"/>
      <c r="H257" s="157"/>
      <c r="I257" s="158"/>
      <c r="K257" s="13"/>
      <c r="L257" s="13"/>
      <c r="M257" s="9">
        <v>1</v>
      </c>
      <c r="N257" s="8" t="str">
        <f t="shared" si="57"/>
        <v/>
      </c>
      <c r="O257" s="8" t="str">
        <f t="shared" si="58"/>
        <v>48</v>
      </c>
      <c r="P257" s="8" t="str">
        <f t="shared" si="59"/>
        <v/>
      </c>
    </row>
    <row r="258" spans="1:16">
      <c r="A258" s="12">
        <v>8</v>
      </c>
      <c r="B258" s="63" t="s">
        <v>394</v>
      </c>
      <c r="C258" s="148"/>
      <c r="D258" s="149"/>
      <c r="E258" s="13">
        <v>791</v>
      </c>
      <c r="F258" s="13">
        <v>0</v>
      </c>
      <c r="G258" s="208"/>
      <c r="H258" s="157"/>
      <c r="I258" s="158"/>
      <c r="J258" s="8">
        <f t="shared" ref="J258" si="61">L258*K258</f>
        <v>0</v>
      </c>
      <c r="K258" s="13"/>
      <c r="L258" s="13"/>
      <c r="M258" s="9">
        <v>1</v>
      </c>
      <c r="N258" s="8" t="str">
        <f t="shared" si="57"/>
        <v/>
      </c>
      <c r="O258" s="8" t="str">
        <f t="shared" si="58"/>
        <v>480</v>
      </c>
      <c r="P258" s="8" t="str">
        <f t="shared" si="59"/>
        <v/>
      </c>
    </row>
    <row r="259" spans="1:16">
      <c r="A259" s="12">
        <v>9</v>
      </c>
      <c r="B259" s="145" t="s">
        <v>538</v>
      </c>
      <c r="C259" s="146"/>
      <c r="D259" s="147"/>
      <c r="E259" s="204">
        <v>833</v>
      </c>
      <c r="F259" s="204">
        <v>0</v>
      </c>
      <c r="G259" s="207"/>
      <c r="H259" s="146"/>
      <c r="I259" s="147"/>
      <c r="J259" s="162"/>
      <c r="K259" s="171"/>
      <c r="L259" s="119"/>
      <c r="M259" s="122">
        <v>1</v>
      </c>
      <c r="N259" s="8" t="str">
        <f t="shared" si="57"/>
        <v/>
      </c>
      <c r="O259" s="8" t="str">
        <f t="shared" si="58"/>
        <v>48</v>
      </c>
      <c r="P259" s="8" t="str">
        <f t="shared" si="59"/>
        <v/>
      </c>
    </row>
    <row r="260" spans="1:16">
      <c r="A260" s="12">
        <v>10</v>
      </c>
      <c r="B260" s="63" t="s">
        <v>479</v>
      </c>
      <c r="C260" s="148"/>
      <c r="D260" s="149"/>
      <c r="E260" s="13">
        <v>651</v>
      </c>
      <c r="F260" s="13">
        <v>0</v>
      </c>
      <c r="G260" s="208"/>
      <c r="H260" s="157"/>
      <c r="I260" s="158"/>
      <c r="K260" s="13"/>
      <c r="L260" s="13"/>
      <c r="M260" s="9">
        <v>1</v>
      </c>
      <c r="N260" s="8" t="str">
        <f t="shared" si="57"/>
        <v/>
      </c>
      <c r="O260" s="8" t="str">
        <f t="shared" si="58"/>
        <v>48</v>
      </c>
      <c r="P260" s="8" t="str">
        <f t="shared" si="59"/>
        <v/>
      </c>
    </row>
    <row r="261" spans="1:16">
      <c r="A261" s="12">
        <v>11</v>
      </c>
      <c r="B261" t="s">
        <v>478</v>
      </c>
      <c r="E261" s="45">
        <v>651</v>
      </c>
      <c r="F261" s="45">
        <v>0</v>
      </c>
      <c r="G261" s="320"/>
      <c r="H261" s="157"/>
      <c r="I261" s="158"/>
      <c r="J261" s="8">
        <f t="shared" ref="J261" si="62">L261*K261</f>
        <v>0</v>
      </c>
      <c r="K261" s="13"/>
      <c r="L261" s="13"/>
      <c r="M261" s="9"/>
      <c r="N261" s="8" t="str">
        <f t="shared" si="57"/>
        <v/>
      </c>
      <c r="O261" s="8" t="str">
        <f t="shared" si="58"/>
        <v>480</v>
      </c>
      <c r="P261" s="8" t="str">
        <f t="shared" si="59"/>
        <v/>
      </c>
    </row>
    <row r="262" spans="1:16">
      <c r="A262" s="12">
        <v>12</v>
      </c>
      <c r="B262" s="150"/>
      <c r="C262" s="148"/>
      <c r="D262" s="149"/>
      <c r="E262" s="14"/>
      <c r="F262" s="14"/>
      <c r="G262" s="157"/>
      <c r="H262" s="157"/>
      <c r="I262" s="157"/>
      <c r="J262" s="8">
        <f t="shared" ref="J262:J267" si="63">L262*K262</f>
        <v>0</v>
      </c>
      <c r="K262" s="13"/>
      <c r="L262" s="13"/>
      <c r="M262" s="9"/>
      <c r="N262" s="8" t="str">
        <f t="shared" si="57"/>
        <v/>
      </c>
      <c r="O262" s="8" t="str">
        <f t="shared" si="58"/>
        <v>480</v>
      </c>
      <c r="P262" s="8" t="str">
        <f t="shared" si="59"/>
        <v/>
      </c>
    </row>
    <row r="263" spans="1:16" ht="16.5">
      <c r="A263" s="7"/>
      <c r="E263" s="24"/>
      <c r="F263" s="24"/>
      <c r="G263" s="162"/>
      <c r="H263" s="162"/>
      <c r="I263" s="162"/>
      <c r="J263" s="8">
        <f t="shared" si="63"/>
        <v>9180</v>
      </c>
      <c r="K263" s="8">
        <v>918</v>
      </c>
      <c r="L263" s="8">
        <v>10</v>
      </c>
      <c r="M263" s="9"/>
      <c r="N263" s="8" t="str">
        <f t="shared" si="57"/>
        <v/>
      </c>
      <c r="O263" s="8" t="str">
        <f t="shared" si="58"/>
        <v>489180</v>
      </c>
      <c r="P263" s="8" t="str">
        <f t="shared" si="59"/>
        <v/>
      </c>
    </row>
    <row r="264" spans="1:16" ht="16.5">
      <c r="A264" s="7"/>
      <c r="E264" s="24"/>
      <c r="F264" s="24"/>
      <c r="G264" s="162"/>
      <c r="H264" s="162"/>
      <c r="I264" s="162"/>
      <c r="J264" s="8">
        <f t="shared" si="63"/>
        <v>0</v>
      </c>
      <c r="M264" s="9"/>
      <c r="N264" s="8" t="str">
        <f t="shared" si="57"/>
        <v/>
      </c>
      <c r="O264" s="8" t="str">
        <f t="shared" si="58"/>
        <v>480</v>
      </c>
      <c r="P264" s="8" t="str">
        <f t="shared" si="59"/>
        <v/>
      </c>
    </row>
    <row r="265" spans="1:16" ht="18.75">
      <c r="A265" s="7"/>
      <c r="B265" s="10" t="s">
        <v>8</v>
      </c>
      <c r="C265" s="11"/>
      <c r="D265" s="11"/>
      <c r="E265" s="24"/>
      <c r="F265" s="24"/>
      <c r="G265" s="162"/>
      <c r="H265" s="162"/>
      <c r="I265" s="162"/>
      <c r="J265" s="8">
        <f t="shared" si="63"/>
        <v>0</v>
      </c>
      <c r="M265" s="9"/>
      <c r="N265" s="8" t="str">
        <f t="shared" si="57"/>
        <v/>
      </c>
      <c r="O265" s="8" t="str">
        <f t="shared" si="58"/>
        <v>480</v>
      </c>
      <c r="P265" s="8" t="str">
        <f t="shared" si="59"/>
        <v/>
      </c>
    </row>
    <row r="266" spans="1:16" ht="16.5">
      <c r="A266" s="7"/>
      <c r="E266" s="24"/>
      <c r="F266" s="24"/>
      <c r="G266" s="162"/>
      <c r="H266" s="162"/>
      <c r="I266" s="162"/>
      <c r="J266" s="8">
        <f t="shared" si="63"/>
        <v>0</v>
      </c>
      <c r="M266" s="9"/>
      <c r="N266" s="8" t="str">
        <f t="shared" si="57"/>
        <v/>
      </c>
      <c r="O266" s="8" t="str">
        <f t="shared" si="58"/>
        <v>480</v>
      </c>
      <c r="P266" s="8" t="str">
        <f t="shared" si="59"/>
        <v/>
      </c>
    </row>
    <row r="267" spans="1:16">
      <c r="A267" s="12">
        <v>1</v>
      </c>
      <c r="B267" s="110" t="s">
        <v>506</v>
      </c>
      <c r="C267" s="155"/>
      <c r="D267" s="156"/>
      <c r="E267" s="58">
        <v>833</v>
      </c>
      <c r="F267" s="58">
        <v>0</v>
      </c>
      <c r="G267" s="208"/>
      <c r="H267" s="157"/>
      <c r="I267" s="158"/>
      <c r="J267" s="8">
        <f t="shared" si="63"/>
        <v>0</v>
      </c>
      <c r="K267" s="92"/>
      <c r="L267" s="45"/>
      <c r="M267" s="46">
        <v>1</v>
      </c>
      <c r="N267" s="8" t="str">
        <f t="shared" si="57"/>
        <v/>
      </c>
      <c r="O267" s="8" t="str">
        <f t="shared" si="58"/>
        <v>480</v>
      </c>
      <c r="P267" s="8" t="str">
        <f t="shared" si="59"/>
        <v/>
      </c>
    </row>
    <row r="268" spans="1:16">
      <c r="A268" s="12">
        <v>2</v>
      </c>
      <c r="B268" s="144" t="s">
        <v>473</v>
      </c>
      <c r="C268" s="190"/>
      <c r="D268" s="191"/>
      <c r="E268" s="56">
        <v>833</v>
      </c>
      <c r="F268" s="13">
        <v>0</v>
      </c>
      <c r="G268" s="208"/>
      <c r="H268" s="157"/>
      <c r="I268" s="158"/>
      <c r="K268" s="13"/>
      <c r="L268" s="14"/>
      <c r="M268" s="9">
        <v>1</v>
      </c>
      <c r="N268" s="8" t="str">
        <f t="shared" si="57"/>
        <v/>
      </c>
      <c r="O268" s="8" t="str">
        <f t="shared" si="58"/>
        <v>48</v>
      </c>
      <c r="P268" s="8" t="str">
        <f t="shared" si="59"/>
        <v/>
      </c>
    </row>
    <row r="269" spans="1:16">
      <c r="A269" s="12">
        <v>3</v>
      </c>
      <c r="B269" s="110" t="s">
        <v>851</v>
      </c>
      <c r="C269" s="230"/>
      <c r="D269" s="231"/>
      <c r="E269" s="45">
        <v>833</v>
      </c>
      <c r="F269" s="45">
        <v>0</v>
      </c>
      <c r="G269" s="208"/>
      <c r="H269" s="124"/>
      <c r="I269" s="158"/>
      <c r="J269" s="8">
        <f>L269*K269</f>
        <v>0</v>
      </c>
      <c r="K269" s="45"/>
      <c r="L269" s="119"/>
      <c r="M269" s="46">
        <v>1</v>
      </c>
      <c r="N269" s="8" t="str">
        <f t="shared" si="57"/>
        <v/>
      </c>
      <c r="O269" s="8" t="str">
        <f t="shared" si="58"/>
        <v>480</v>
      </c>
      <c r="P269" s="8" t="str">
        <f t="shared" si="59"/>
        <v/>
      </c>
    </row>
    <row r="270" spans="1:16">
      <c r="A270" s="12">
        <v>4</v>
      </c>
      <c r="B270" s="353" t="s">
        <v>386</v>
      </c>
      <c r="C270" s="354"/>
      <c r="D270" s="355"/>
      <c r="E270" s="185">
        <v>833</v>
      </c>
      <c r="F270" s="185">
        <v>0</v>
      </c>
      <c r="G270" s="207"/>
      <c r="H270" s="146"/>
      <c r="I270" s="147"/>
      <c r="J270">
        <f>L270*K270</f>
        <v>0</v>
      </c>
      <c r="K270" s="26"/>
      <c r="L270" s="121"/>
      <c r="M270" s="9">
        <v>1</v>
      </c>
      <c r="N270" s="8" t="str">
        <f t="shared" si="57"/>
        <v/>
      </c>
      <c r="O270" s="8" t="str">
        <f t="shared" si="58"/>
        <v>480</v>
      </c>
      <c r="P270" s="8" t="str">
        <f t="shared" si="59"/>
        <v/>
      </c>
    </row>
    <row r="271" spans="1:16">
      <c r="A271" s="12">
        <v>5</v>
      </c>
      <c r="B271" s="63" t="s">
        <v>438</v>
      </c>
      <c r="C271" s="148"/>
      <c r="D271" s="149"/>
      <c r="E271" s="14">
        <v>791</v>
      </c>
      <c r="F271" s="14">
        <v>0</v>
      </c>
      <c r="G271" s="208"/>
      <c r="H271" s="157"/>
      <c r="I271" s="158"/>
      <c r="J271" s="8">
        <f t="shared" ref="J271:J333" si="64">L271*K271</f>
        <v>0</v>
      </c>
      <c r="K271" s="26"/>
      <c r="L271" s="119"/>
      <c r="M271" s="9">
        <v>1</v>
      </c>
      <c r="N271" s="8" t="str">
        <f t="shared" si="57"/>
        <v/>
      </c>
      <c r="O271" s="8" t="str">
        <f t="shared" si="58"/>
        <v>480</v>
      </c>
      <c r="P271" s="8" t="str">
        <f t="shared" si="59"/>
        <v/>
      </c>
    </row>
    <row r="272" spans="1:16">
      <c r="A272" s="12">
        <v>6</v>
      </c>
      <c r="B272" s="63" t="s">
        <v>357</v>
      </c>
      <c r="C272" s="148"/>
      <c r="D272" s="149"/>
      <c r="E272" s="14">
        <v>791</v>
      </c>
      <c r="F272" s="14">
        <v>0</v>
      </c>
      <c r="G272" s="208"/>
      <c r="H272" s="157"/>
      <c r="I272" s="158"/>
      <c r="J272" s="8">
        <f t="shared" si="64"/>
        <v>0</v>
      </c>
      <c r="K272" s="26"/>
      <c r="L272" s="13"/>
      <c r="M272" s="9">
        <v>1</v>
      </c>
      <c r="N272" s="8" t="str">
        <f t="shared" si="57"/>
        <v/>
      </c>
      <c r="O272" s="8" t="str">
        <f t="shared" si="58"/>
        <v>480</v>
      </c>
      <c r="P272" s="8" t="str">
        <f t="shared" si="59"/>
        <v/>
      </c>
    </row>
    <row r="273" spans="1:17">
      <c r="A273" s="12">
        <v>7</v>
      </c>
      <c r="B273" s="144" t="s">
        <v>265</v>
      </c>
      <c r="C273" s="190"/>
      <c r="D273" s="191"/>
      <c r="E273" s="185">
        <v>766</v>
      </c>
      <c r="F273" s="185">
        <v>0</v>
      </c>
      <c r="G273" s="207"/>
      <c r="H273" s="146"/>
      <c r="I273" s="158"/>
      <c r="J273" s="8">
        <f t="shared" si="64"/>
        <v>0</v>
      </c>
      <c r="K273" s="45"/>
      <c r="L273" s="45"/>
      <c r="M273" s="46">
        <v>1</v>
      </c>
      <c r="N273" s="8" t="str">
        <f t="shared" si="57"/>
        <v/>
      </c>
      <c r="O273" s="8" t="str">
        <f t="shared" si="58"/>
        <v>480</v>
      </c>
      <c r="P273" s="8" t="str">
        <f t="shared" si="59"/>
        <v/>
      </c>
    </row>
    <row r="274" spans="1:17">
      <c r="A274" s="12">
        <v>8</v>
      </c>
      <c r="B274" s="110" t="s">
        <v>266</v>
      </c>
      <c r="C274" s="155"/>
      <c r="D274" s="156"/>
      <c r="E274" s="14">
        <v>766</v>
      </c>
      <c r="F274" s="14">
        <v>0</v>
      </c>
      <c r="G274" s="208"/>
      <c r="H274" s="157"/>
      <c r="I274" s="158"/>
      <c r="J274" s="8">
        <f t="shared" si="64"/>
        <v>0</v>
      </c>
      <c r="K274" s="45"/>
      <c r="L274" s="45"/>
      <c r="M274" s="46">
        <v>1</v>
      </c>
      <c r="N274" s="8" t="str">
        <f t="shared" si="57"/>
        <v/>
      </c>
      <c r="O274" s="8" t="str">
        <f t="shared" si="58"/>
        <v>480</v>
      </c>
      <c r="P274" s="8" t="str">
        <f t="shared" si="59"/>
        <v/>
      </c>
    </row>
    <row r="275" spans="1:17">
      <c r="A275" s="12">
        <v>9</v>
      </c>
      <c r="B275" s="145" t="s">
        <v>241</v>
      </c>
      <c r="C275" s="146"/>
      <c r="D275" s="147"/>
      <c r="E275" s="204">
        <v>833</v>
      </c>
      <c r="F275" s="204">
        <v>0</v>
      </c>
      <c r="G275" s="207"/>
      <c r="H275" s="146"/>
      <c r="I275" s="147"/>
      <c r="J275" s="9">
        <f t="shared" si="64"/>
        <v>0</v>
      </c>
      <c r="K275" s="132"/>
      <c r="L275" s="185"/>
      <c r="M275" s="46">
        <v>1</v>
      </c>
      <c r="N275" s="8" t="str">
        <f t="shared" si="57"/>
        <v/>
      </c>
      <c r="O275" s="8" t="str">
        <f t="shared" si="58"/>
        <v>480</v>
      </c>
      <c r="P275" s="8" t="str">
        <f t="shared" si="59"/>
        <v/>
      </c>
    </row>
    <row r="276" spans="1:17">
      <c r="A276" s="12">
        <v>10</v>
      </c>
      <c r="B276" s="145" t="s">
        <v>477</v>
      </c>
      <c r="C276" s="146"/>
      <c r="D276" s="147"/>
      <c r="E276" s="204">
        <v>833</v>
      </c>
      <c r="F276" s="204">
        <v>0</v>
      </c>
      <c r="G276" s="207"/>
      <c r="H276" s="146"/>
      <c r="I276" s="147"/>
      <c r="J276" s="9"/>
      <c r="K276" s="132"/>
      <c r="L276" s="185"/>
      <c r="M276" s="46">
        <v>1</v>
      </c>
      <c r="N276" s="8" t="str">
        <f>IF(F334&gt;0,"48"&amp;J334&amp;"","")</f>
        <v/>
      </c>
      <c r="O276" s="8" t="str">
        <f>"48"&amp;J334&amp;""</f>
        <v>480</v>
      </c>
      <c r="P276" s="8" t="str">
        <f>IF(E334=100,"48"&amp;J334&amp;"","")</f>
        <v/>
      </c>
    </row>
    <row r="277" spans="1:17">
      <c r="A277" s="12">
        <v>11</v>
      </c>
      <c r="B277" s="110" t="s">
        <v>493</v>
      </c>
      <c r="C277" s="155"/>
      <c r="D277" s="156"/>
      <c r="E277" s="45">
        <v>735</v>
      </c>
      <c r="F277" s="45">
        <v>0</v>
      </c>
      <c r="G277" s="320"/>
      <c r="H277" s="157"/>
      <c r="I277" s="158"/>
      <c r="J277" s="8">
        <f t="shared" si="64"/>
        <v>0</v>
      </c>
      <c r="K277" s="45"/>
      <c r="L277" s="45"/>
      <c r="M277" s="46">
        <v>1</v>
      </c>
      <c r="N277" s="8" t="str">
        <f t="shared" ref="N277:N282" si="65">IF(F277&gt;0,"48"&amp;J277&amp;"","")</f>
        <v/>
      </c>
      <c r="O277" s="8" t="str">
        <f t="shared" ref="O277:O282" si="66">"48"&amp;J277&amp;""</f>
        <v>480</v>
      </c>
      <c r="P277" s="8" t="str">
        <f t="shared" ref="P277:P282" si="67">IF(E277=100,"48"&amp;J277&amp;"","")</f>
        <v/>
      </c>
    </row>
    <row r="278" spans="1:17">
      <c r="A278" s="55">
        <v>12</v>
      </c>
      <c r="B278" s="144" t="s">
        <v>287</v>
      </c>
      <c r="C278" s="190"/>
      <c r="D278" s="191"/>
      <c r="E278" s="56">
        <v>833</v>
      </c>
      <c r="F278" s="56">
        <v>0</v>
      </c>
      <c r="G278" s="207"/>
      <c r="H278" s="146"/>
      <c r="I278" s="147"/>
      <c r="K278" s="119"/>
      <c r="L278" s="13"/>
      <c r="M278" s="9">
        <v>1</v>
      </c>
      <c r="N278" s="8" t="str">
        <f t="shared" si="65"/>
        <v/>
      </c>
      <c r="O278" s="8" t="str">
        <f t="shared" si="66"/>
        <v>48</v>
      </c>
      <c r="P278" s="8" t="str">
        <f t="shared" si="67"/>
        <v/>
      </c>
      <c r="Q278" s="8">
        <f>SUM(M13:M334)</f>
        <v>186</v>
      </c>
    </row>
    <row r="279" spans="1:17">
      <c r="A279" s="55"/>
      <c r="B279" s="144" t="s">
        <v>258</v>
      </c>
      <c r="C279" s="190"/>
      <c r="D279" s="191"/>
      <c r="E279" s="56">
        <v>292</v>
      </c>
      <c r="F279" s="56"/>
      <c r="G279" s="207"/>
      <c r="H279" s="146"/>
      <c r="I279" s="147"/>
      <c r="K279" s="119"/>
      <c r="L279" s="13"/>
      <c r="M279" s="9">
        <v>1</v>
      </c>
      <c r="N279" s="8" t="str">
        <f t="shared" si="65"/>
        <v/>
      </c>
      <c r="O279" s="8" t="str">
        <f t="shared" si="66"/>
        <v>48</v>
      </c>
      <c r="P279" s="8" t="str">
        <f t="shared" si="67"/>
        <v/>
      </c>
    </row>
    <row r="280" spans="1:17">
      <c r="E280" s="59">
        <v>150</v>
      </c>
      <c r="G280" s="162"/>
      <c r="H280" s="162"/>
      <c r="I280" s="162"/>
      <c r="J280" s="8">
        <f t="shared" si="64"/>
        <v>8262</v>
      </c>
      <c r="K280" s="8">
        <v>918</v>
      </c>
      <c r="L280" s="8">
        <v>9</v>
      </c>
      <c r="M280" s="9"/>
      <c r="N280" s="8" t="str">
        <f t="shared" si="65"/>
        <v/>
      </c>
      <c r="O280" s="8" t="str">
        <f t="shared" si="66"/>
        <v>488262</v>
      </c>
      <c r="P280" s="8" t="str">
        <f t="shared" si="67"/>
        <v/>
      </c>
    </row>
    <row r="281" spans="1:17">
      <c r="G281" s="162"/>
      <c r="H281" s="162"/>
      <c r="I281" s="162"/>
      <c r="J281" s="8">
        <f t="shared" si="64"/>
        <v>0</v>
      </c>
      <c r="M281" s="9"/>
      <c r="N281" s="8" t="str">
        <f t="shared" si="65"/>
        <v/>
      </c>
      <c r="O281" s="8" t="str">
        <f t="shared" si="66"/>
        <v>480</v>
      </c>
      <c r="P281" s="8" t="str">
        <f t="shared" si="67"/>
        <v/>
      </c>
    </row>
    <row r="282" spans="1:17">
      <c r="G282" s="162"/>
      <c r="H282" s="162"/>
      <c r="I282" s="162"/>
      <c r="J282" s="8">
        <f t="shared" si="64"/>
        <v>0</v>
      </c>
      <c r="M282" s="9"/>
      <c r="N282" s="8" t="str">
        <f t="shared" si="65"/>
        <v/>
      </c>
      <c r="O282" s="8" t="str">
        <f t="shared" si="66"/>
        <v>480</v>
      </c>
      <c r="P282" s="8" t="str">
        <f t="shared" si="67"/>
        <v/>
      </c>
    </row>
    <row r="283" spans="1:17" ht="18">
      <c r="B283" s="2" t="s">
        <v>116</v>
      </c>
      <c r="C283" s="11"/>
      <c r="D283" s="11"/>
      <c r="G283" s="162"/>
      <c r="H283" s="162"/>
      <c r="I283" s="162"/>
      <c r="J283" s="8">
        <f t="shared" si="64"/>
        <v>0</v>
      </c>
      <c r="N283" s="8" t="str">
        <f t="shared" ref="N283:N314" si="68">IF(F299&gt;0,"48"&amp;J299&amp;"","")</f>
        <v/>
      </c>
      <c r="O283" s="8" t="str">
        <f t="shared" ref="O283:O344" si="69">"48"&amp;J299&amp;""</f>
        <v>480</v>
      </c>
      <c r="P283" s="8" t="str">
        <f t="shared" ref="P283:P344" si="70">IF(E299=100,"48"&amp;J299&amp;"","")</f>
        <v/>
      </c>
      <c r="Q283" t="s">
        <v>564</v>
      </c>
    </row>
    <row r="284" spans="1:17">
      <c r="G284" s="162"/>
      <c r="H284" s="162"/>
      <c r="I284" s="162"/>
      <c r="J284" s="8">
        <f t="shared" si="64"/>
        <v>0</v>
      </c>
      <c r="N284" s="8" t="str">
        <f t="shared" si="68"/>
        <v/>
      </c>
      <c r="O284" s="8" t="str">
        <f t="shared" si="69"/>
        <v>480</v>
      </c>
      <c r="P284" s="8" t="str">
        <f t="shared" si="70"/>
        <v/>
      </c>
      <c r="Q284" s="8">
        <f>SUM(F474:F566)</f>
        <v>0</v>
      </c>
    </row>
    <row r="285" spans="1:17">
      <c r="A285" s="12">
        <v>1</v>
      </c>
      <c r="B285" s="120" t="s">
        <v>1072</v>
      </c>
      <c r="C285" s="157"/>
      <c r="D285" s="158"/>
      <c r="E285" s="119">
        <v>680</v>
      </c>
      <c r="F285" s="121">
        <v>0</v>
      </c>
      <c r="G285" s="208"/>
      <c r="H285" s="157"/>
      <c r="I285" s="158"/>
      <c r="J285" s="8">
        <f t="shared" si="64"/>
        <v>0</v>
      </c>
      <c r="K285" s="119"/>
      <c r="L285" s="119"/>
      <c r="M285" s="122">
        <v>1</v>
      </c>
      <c r="N285" s="8" t="str">
        <f t="shared" si="68"/>
        <v/>
      </c>
      <c r="O285" s="8" t="str">
        <f t="shared" si="69"/>
        <v>480</v>
      </c>
      <c r="P285" s="8" t="str">
        <f t="shared" si="70"/>
        <v/>
      </c>
    </row>
    <row r="286" spans="1:17">
      <c r="A286" s="12">
        <v>2</v>
      </c>
      <c r="B286" s="164" t="s">
        <v>1073</v>
      </c>
      <c r="C286" s="165"/>
      <c r="D286" s="166"/>
      <c r="E286" s="161">
        <v>680</v>
      </c>
      <c r="F286" s="161">
        <v>0</v>
      </c>
      <c r="G286" s="209"/>
      <c r="H286" s="165"/>
      <c r="I286" s="166"/>
      <c r="J286" s="8">
        <f t="shared" si="64"/>
        <v>0</v>
      </c>
      <c r="K286" s="133"/>
      <c r="L286" s="119"/>
      <c r="M286" s="134">
        <v>1</v>
      </c>
      <c r="N286" s="8" t="str">
        <f t="shared" si="68"/>
        <v/>
      </c>
      <c r="O286" s="8" t="str">
        <f t="shared" si="69"/>
        <v>480</v>
      </c>
      <c r="P286" s="8" t="str">
        <f t="shared" si="70"/>
        <v/>
      </c>
    </row>
    <row r="287" spans="1:17">
      <c r="A287" s="12">
        <v>3</v>
      </c>
      <c r="B287" s="120" t="s">
        <v>1096</v>
      </c>
      <c r="C287" s="157"/>
      <c r="D287" s="158"/>
      <c r="E287" s="119">
        <v>598.5</v>
      </c>
      <c r="F287" s="119">
        <v>0</v>
      </c>
      <c r="G287" s="208"/>
      <c r="H287" s="157"/>
      <c r="I287" s="158"/>
      <c r="J287" s="8">
        <f t="shared" si="64"/>
        <v>0</v>
      </c>
      <c r="K287" s="119"/>
      <c r="L287" s="119"/>
      <c r="M287" s="122">
        <v>1</v>
      </c>
      <c r="N287" s="8" t="str">
        <f t="shared" si="68"/>
        <v/>
      </c>
      <c r="O287" s="8" t="str">
        <f t="shared" si="69"/>
        <v>480</v>
      </c>
      <c r="P287" s="8" t="str">
        <f t="shared" si="70"/>
        <v/>
      </c>
      <c r="Q287" t="s">
        <v>565</v>
      </c>
    </row>
    <row r="288" spans="1:17">
      <c r="A288" s="12">
        <v>4</v>
      </c>
      <c r="B288" s="120" t="s">
        <v>1133</v>
      </c>
      <c r="C288" s="124"/>
      <c r="D288" s="125"/>
      <c r="E288" s="119">
        <v>400</v>
      </c>
      <c r="F288" s="119"/>
      <c r="G288" s="120"/>
      <c r="H288" s="124"/>
      <c r="I288" s="125"/>
      <c r="J288" s="8">
        <f t="shared" si="64"/>
        <v>0</v>
      </c>
      <c r="K288" s="119"/>
      <c r="L288" s="119"/>
      <c r="M288" s="122">
        <v>1</v>
      </c>
      <c r="N288" s="8" t="str">
        <f t="shared" si="68"/>
        <v/>
      </c>
      <c r="O288" s="8" t="str">
        <f t="shared" si="69"/>
        <v>480</v>
      </c>
      <c r="P288" s="8" t="str">
        <f t="shared" si="70"/>
        <v/>
      </c>
      <c r="Q288" s="8">
        <f>SUM(F285:F465)</f>
        <v>0</v>
      </c>
    </row>
    <row r="289" spans="1:16">
      <c r="A289" s="12">
        <v>5</v>
      </c>
      <c r="B289" s="120"/>
      <c r="C289" s="124"/>
      <c r="D289" s="125"/>
      <c r="E289" s="41"/>
      <c r="F289" s="41"/>
      <c r="G289" s="120"/>
      <c r="H289" s="141"/>
      <c r="I289" s="142"/>
      <c r="J289" s="8">
        <f t="shared" si="64"/>
        <v>0</v>
      </c>
      <c r="K289" s="41"/>
      <c r="L289" s="119"/>
      <c r="M289" s="122"/>
      <c r="N289" s="8" t="str">
        <f t="shared" si="68"/>
        <v/>
      </c>
      <c r="O289" s="8" t="str">
        <f t="shared" si="69"/>
        <v>480</v>
      </c>
      <c r="P289" s="8" t="str">
        <f t="shared" si="70"/>
        <v/>
      </c>
    </row>
    <row r="290" spans="1:16">
      <c r="A290" s="12">
        <v>6</v>
      </c>
      <c r="B290" s="120"/>
      <c r="C290" s="157"/>
      <c r="D290" s="158"/>
      <c r="E290" s="119"/>
      <c r="F290" s="119"/>
      <c r="G290" s="120"/>
      <c r="H290" s="124"/>
      <c r="I290" s="158"/>
      <c r="J290" s="8">
        <f t="shared" si="64"/>
        <v>0</v>
      </c>
      <c r="K290" s="119"/>
      <c r="L290" s="119"/>
      <c r="M290" s="122"/>
      <c r="N290" s="8" t="str">
        <f t="shared" si="68"/>
        <v/>
      </c>
      <c r="O290" s="8" t="str">
        <f t="shared" si="69"/>
        <v>480</v>
      </c>
      <c r="P290" s="8" t="str">
        <f t="shared" si="70"/>
        <v/>
      </c>
    </row>
    <row r="291" spans="1:16">
      <c r="A291" s="12">
        <v>7</v>
      </c>
      <c r="B291" s="145"/>
      <c r="C291" s="146"/>
      <c r="D291" s="147"/>
      <c r="E291" s="132"/>
      <c r="F291" s="132"/>
      <c r="G291" s="145"/>
      <c r="H291" s="211"/>
      <c r="I291" s="212"/>
      <c r="J291" s="9"/>
      <c r="K291" s="132"/>
      <c r="L291" s="132"/>
      <c r="M291" s="122"/>
      <c r="N291" s="8" t="str">
        <f t="shared" si="68"/>
        <v/>
      </c>
      <c r="O291" s="8" t="str">
        <f t="shared" si="69"/>
        <v>480</v>
      </c>
      <c r="P291" s="8" t="str">
        <f t="shared" si="70"/>
        <v/>
      </c>
    </row>
    <row r="292" spans="1:16">
      <c r="A292" s="12">
        <v>8</v>
      </c>
      <c r="B292" s="120"/>
      <c r="C292" s="157"/>
      <c r="D292" s="158"/>
      <c r="E292" s="119"/>
      <c r="F292" s="119"/>
      <c r="G292" s="120"/>
      <c r="H292" s="124"/>
      <c r="I292" s="158"/>
      <c r="K292" s="119"/>
      <c r="L292" s="119"/>
      <c r="M292" s="122"/>
      <c r="N292" s="8" t="str">
        <f t="shared" si="68"/>
        <v/>
      </c>
      <c r="O292" s="8" t="str">
        <f t="shared" si="69"/>
        <v>48</v>
      </c>
      <c r="P292" s="8" t="str">
        <f t="shared" si="70"/>
        <v/>
      </c>
    </row>
    <row r="293" spans="1:16">
      <c r="A293" s="12">
        <v>9</v>
      </c>
      <c r="B293" s="145"/>
      <c r="C293" s="146"/>
      <c r="D293" s="147"/>
      <c r="E293" s="132"/>
      <c r="F293" s="132"/>
      <c r="G293" s="145"/>
      <c r="H293" s="211"/>
      <c r="I293" s="212"/>
      <c r="J293" s="9"/>
      <c r="K293" s="132"/>
      <c r="L293" s="132"/>
      <c r="M293" s="122"/>
      <c r="N293" s="8" t="str">
        <f t="shared" si="68"/>
        <v/>
      </c>
      <c r="O293" s="8" t="str">
        <f t="shared" si="69"/>
        <v>48</v>
      </c>
      <c r="P293" s="8" t="str">
        <f t="shared" si="70"/>
        <v/>
      </c>
    </row>
    <row r="294" spans="1:16">
      <c r="A294" s="55">
        <v>10</v>
      </c>
      <c r="B294" s="120"/>
      <c r="C294" s="157"/>
      <c r="D294" s="158"/>
      <c r="E294" s="119"/>
      <c r="F294" s="119"/>
      <c r="G294" s="120"/>
      <c r="H294" s="124"/>
      <c r="I294" s="158"/>
      <c r="K294" s="119"/>
      <c r="L294" s="119"/>
      <c r="M294" s="122"/>
      <c r="N294" s="8" t="str">
        <f t="shared" si="68"/>
        <v/>
      </c>
      <c r="O294" s="8" t="str">
        <f t="shared" si="69"/>
        <v>480</v>
      </c>
      <c r="P294" s="8" t="str">
        <f t="shared" si="70"/>
        <v/>
      </c>
    </row>
    <row r="295" spans="1:16">
      <c r="B295" s="164"/>
      <c r="C295" s="165"/>
      <c r="D295" s="166"/>
      <c r="E295" s="161"/>
      <c r="F295" s="161"/>
      <c r="G295" s="164"/>
      <c r="H295" s="165"/>
      <c r="I295" s="166"/>
      <c r="J295" s="8">
        <f t="shared" si="64"/>
        <v>0</v>
      </c>
      <c r="K295" s="133"/>
      <c r="L295" s="133"/>
      <c r="M295" s="134"/>
      <c r="N295" s="8" t="str">
        <f t="shared" si="68"/>
        <v/>
      </c>
      <c r="O295" s="8" t="str">
        <f t="shared" si="69"/>
        <v>487344</v>
      </c>
      <c r="P295" s="8" t="str">
        <f t="shared" si="70"/>
        <v/>
      </c>
    </row>
    <row r="296" spans="1:16">
      <c r="B296" s="120"/>
      <c r="C296" s="157"/>
      <c r="D296" s="158"/>
      <c r="E296" s="119"/>
      <c r="F296" s="119"/>
      <c r="G296" s="120"/>
      <c r="H296" s="124"/>
      <c r="I296" s="158"/>
      <c r="J296" s="8">
        <f t="shared" si="64"/>
        <v>0</v>
      </c>
      <c r="K296" s="13"/>
      <c r="L296" s="13"/>
      <c r="M296" s="9"/>
      <c r="N296" s="8" t="str">
        <f t="shared" si="68"/>
        <v/>
      </c>
      <c r="O296" s="8" t="str">
        <f t="shared" si="69"/>
        <v>480</v>
      </c>
      <c r="P296" s="8" t="str">
        <f t="shared" si="70"/>
        <v/>
      </c>
    </row>
    <row r="297" spans="1:16">
      <c r="B297" s="123"/>
      <c r="C297" s="162"/>
      <c r="D297" s="162"/>
      <c r="E297" s="163"/>
      <c r="F297" s="163"/>
      <c r="G297" s="123"/>
      <c r="H297" s="123"/>
      <c r="I297" s="162"/>
      <c r="J297" s="8">
        <f t="shared" si="64"/>
        <v>0</v>
      </c>
      <c r="K297" s="8">
        <v>828</v>
      </c>
      <c r="L297" s="8">
        <v>0</v>
      </c>
      <c r="N297" s="8" t="str">
        <f t="shared" si="68"/>
        <v/>
      </c>
      <c r="O297" s="8" t="str">
        <f t="shared" si="69"/>
        <v>480</v>
      </c>
      <c r="P297" s="8" t="str">
        <f t="shared" si="70"/>
        <v/>
      </c>
    </row>
    <row r="298" spans="1:16">
      <c r="G298" s="162"/>
      <c r="H298" s="162"/>
      <c r="I298" s="162"/>
      <c r="J298" s="8">
        <f t="shared" si="64"/>
        <v>0</v>
      </c>
      <c r="N298" s="8" t="str">
        <f t="shared" si="68"/>
        <v/>
      </c>
      <c r="O298" s="8" t="str">
        <f t="shared" si="69"/>
        <v>480</v>
      </c>
      <c r="P298" s="8" t="str">
        <f t="shared" si="70"/>
        <v/>
      </c>
    </row>
    <row r="299" spans="1:16" ht="18">
      <c r="A299" s="40" t="s">
        <v>37</v>
      </c>
      <c r="B299" s="10" t="s">
        <v>31</v>
      </c>
      <c r="C299" s="11"/>
      <c r="D299" s="11"/>
      <c r="G299" s="162"/>
      <c r="H299" s="162"/>
      <c r="I299" s="162"/>
      <c r="J299" s="8">
        <f t="shared" si="64"/>
        <v>0</v>
      </c>
      <c r="M299" s="9"/>
      <c r="N299" s="8" t="str">
        <f t="shared" si="68"/>
        <v/>
      </c>
      <c r="O299" s="8" t="str">
        <f t="shared" si="69"/>
        <v>480</v>
      </c>
      <c r="P299" s="8" t="str">
        <f t="shared" si="70"/>
        <v/>
      </c>
    </row>
    <row r="300" spans="1:16" ht="16.5">
      <c r="A300" s="7"/>
      <c r="G300" s="162"/>
      <c r="H300" s="162"/>
      <c r="I300" s="162"/>
      <c r="J300" s="8">
        <f t="shared" si="64"/>
        <v>0</v>
      </c>
      <c r="M300" s="9"/>
      <c r="N300" s="8" t="str">
        <f t="shared" si="68"/>
        <v/>
      </c>
      <c r="O300" s="8" t="str">
        <f t="shared" si="69"/>
        <v>480</v>
      </c>
      <c r="P300" s="8" t="str">
        <f t="shared" si="70"/>
        <v/>
      </c>
    </row>
    <row r="301" spans="1:16">
      <c r="A301" s="12">
        <v>1</v>
      </c>
      <c r="B301" s="144" t="s">
        <v>460</v>
      </c>
      <c r="C301" s="190"/>
      <c r="D301" s="191"/>
      <c r="E301" s="56">
        <v>838</v>
      </c>
      <c r="F301" s="56">
        <v>0</v>
      </c>
      <c r="G301" s="208"/>
      <c r="H301" s="146"/>
      <c r="I301" s="147"/>
      <c r="J301" s="8">
        <f t="shared" si="64"/>
        <v>0</v>
      </c>
      <c r="K301" s="132"/>
      <c r="L301" s="132"/>
      <c r="M301" s="122">
        <v>1</v>
      </c>
      <c r="N301" s="8" t="str">
        <f t="shared" si="68"/>
        <v/>
      </c>
      <c r="O301" s="8" t="str">
        <f t="shared" si="69"/>
        <v>480</v>
      </c>
      <c r="P301" s="8" t="str">
        <f t="shared" si="70"/>
        <v/>
      </c>
    </row>
    <row r="302" spans="1:16">
      <c r="A302" s="12">
        <v>2</v>
      </c>
      <c r="B302" s="144" t="s">
        <v>275</v>
      </c>
      <c r="C302" s="190"/>
      <c r="D302" s="191"/>
      <c r="E302" s="56">
        <v>838</v>
      </c>
      <c r="F302" s="56">
        <v>0</v>
      </c>
      <c r="G302" s="208"/>
      <c r="H302" s="146"/>
      <c r="I302" s="147"/>
      <c r="J302" s="8">
        <f t="shared" si="64"/>
        <v>0</v>
      </c>
      <c r="K302" s="132"/>
      <c r="L302" s="132"/>
      <c r="M302" s="122">
        <v>1</v>
      </c>
      <c r="N302" s="8" t="str">
        <f t="shared" si="68"/>
        <v/>
      </c>
      <c r="O302" s="8" t="str">
        <f t="shared" si="69"/>
        <v>480</v>
      </c>
      <c r="P302" s="8" t="str">
        <f t="shared" si="70"/>
        <v/>
      </c>
    </row>
    <row r="303" spans="1:16">
      <c r="A303" s="12">
        <v>3</v>
      </c>
      <c r="B303" s="63" t="s">
        <v>302</v>
      </c>
      <c r="C303" s="148"/>
      <c r="D303" s="149"/>
      <c r="E303" s="13">
        <v>791</v>
      </c>
      <c r="F303" s="13">
        <v>0</v>
      </c>
      <c r="G303" s="208"/>
      <c r="H303" s="157"/>
      <c r="I303" s="158"/>
      <c r="J303" s="8">
        <f t="shared" si="64"/>
        <v>0</v>
      </c>
      <c r="K303" s="13"/>
      <c r="L303" s="132"/>
      <c r="M303" s="122">
        <v>1</v>
      </c>
      <c r="N303" s="8" t="str">
        <f t="shared" si="68"/>
        <v/>
      </c>
      <c r="O303" s="8" t="str">
        <f t="shared" si="69"/>
        <v>480</v>
      </c>
      <c r="P303" s="8" t="str">
        <f t="shared" si="70"/>
        <v/>
      </c>
    </row>
    <row r="304" spans="1:16">
      <c r="A304" s="12">
        <v>4</v>
      </c>
      <c r="B304" s="63" t="s">
        <v>303</v>
      </c>
      <c r="C304" s="84"/>
      <c r="D304" s="85"/>
      <c r="E304" s="26">
        <v>791</v>
      </c>
      <c r="F304" s="26">
        <v>0</v>
      </c>
      <c r="G304" s="208"/>
      <c r="H304" s="124"/>
      <c r="I304" s="125"/>
      <c r="J304">
        <f t="shared" ref="J304" si="71">L304*K304</f>
        <v>0</v>
      </c>
      <c r="K304" s="26"/>
      <c r="L304" s="121"/>
      <c r="M304" s="123">
        <v>1</v>
      </c>
      <c r="N304" s="8" t="str">
        <f t="shared" si="68"/>
        <v/>
      </c>
      <c r="O304" s="8" t="str">
        <f t="shared" si="69"/>
        <v>480</v>
      </c>
      <c r="P304" s="8" t="str">
        <f t="shared" si="70"/>
        <v/>
      </c>
    </row>
    <row r="305" spans="1:16">
      <c r="A305" s="12">
        <v>5</v>
      </c>
      <c r="B305" s="63" t="s">
        <v>436</v>
      </c>
      <c r="C305" s="148"/>
      <c r="D305" s="149"/>
      <c r="E305" s="14">
        <v>833</v>
      </c>
      <c r="F305" s="14">
        <v>0</v>
      </c>
      <c r="G305" s="208"/>
      <c r="H305" s="157"/>
      <c r="I305" s="158"/>
      <c r="J305" s="8">
        <f t="shared" si="64"/>
        <v>0</v>
      </c>
      <c r="K305" s="13"/>
      <c r="L305" s="132"/>
      <c r="M305" s="122">
        <v>1</v>
      </c>
      <c r="N305" s="8" t="str">
        <f t="shared" si="68"/>
        <v/>
      </c>
      <c r="O305" s="8" t="str">
        <f t="shared" si="69"/>
        <v>48</v>
      </c>
      <c r="P305" s="8" t="str">
        <f t="shared" si="70"/>
        <v/>
      </c>
    </row>
    <row r="306" spans="1:16">
      <c r="A306" s="12">
        <v>6</v>
      </c>
      <c r="B306" s="181" t="s">
        <v>807</v>
      </c>
      <c r="C306" s="182"/>
      <c r="D306" s="183"/>
      <c r="E306" s="271"/>
      <c r="F306" s="271"/>
      <c r="G306" s="207"/>
      <c r="H306" s="146"/>
      <c r="I306" s="158"/>
      <c r="J306" s="8">
        <f t="shared" si="64"/>
        <v>0</v>
      </c>
      <c r="K306" s="92"/>
      <c r="L306" s="45"/>
      <c r="M306" s="9">
        <v>1</v>
      </c>
      <c r="N306" s="8" t="str">
        <f t="shared" si="68"/>
        <v/>
      </c>
      <c r="O306" s="8" t="str">
        <f t="shared" si="69"/>
        <v>480</v>
      </c>
      <c r="P306" s="8" t="str">
        <f t="shared" si="70"/>
        <v/>
      </c>
    </row>
    <row r="307" spans="1:16">
      <c r="A307" s="12">
        <v>7</v>
      </c>
      <c r="B307" s="144" t="s">
        <v>808</v>
      </c>
      <c r="C307" s="190"/>
      <c r="D307" s="191"/>
      <c r="E307" s="271"/>
      <c r="F307" s="271"/>
      <c r="G307" s="207"/>
      <c r="H307" s="146"/>
      <c r="I307" s="158"/>
      <c r="J307" s="8">
        <f t="shared" si="64"/>
        <v>0</v>
      </c>
      <c r="K307" s="45"/>
      <c r="L307" s="45"/>
      <c r="M307" s="9">
        <v>1</v>
      </c>
      <c r="N307" s="8" t="str">
        <f t="shared" si="68"/>
        <v/>
      </c>
      <c r="O307" s="8" t="str">
        <f t="shared" si="69"/>
        <v>480</v>
      </c>
      <c r="P307" s="8" t="str">
        <f t="shared" si="70"/>
        <v/>
      </c>
    </row>
    <row r="308" spans="1:16">
      <c r="A308" s="12">
        <v>8</v>
      </c>
      <c r="B308" s="63" t="s">
        <v>570</v>
      </c>
      <c r="C308" s="148"/>
      <c r="D308" s="149"/>
      <c r="E308" s="13">
        <v>833</v>
      </c>
      <c r="F308" s="13">
        <v>0</v>
      </c>
      <c r="G308" s="208"/>
      <c r="H308" s="157"/>
      <c r="I308" s="158"/>
      <c r="K308" s="13"/>
      <c r="L308" s="132"/>
      <c r="M308" s="122">
        <v>1</v>
      </c>
      <c r="N308" s="8" t="str">
        <f t="shared" si="68"/>
        <v/>
      </c>
      <c r="O308" s="8" t="str">
        <f t="shared" si="69"/>
        <v>48</v>
      </c>
      <c r="P308" s="8" t="str">
        <f t="shared" si="70"/>
        <v/>
      </c>
    </row>
    <row r="309" spans="1:16">
      <c r="A309" s="12">
        <v>9</v>
      </c>
      <c r="B309" s="152"/>
      <c r="C309" s="153"/>
      <c r="D309" s="154"/>
      <c r="E309" s="14"/>
      <c r="F309" s="14"/>
      <c r="G309" s="164"/>
      <c r="H309" s="165"/>
      <c r="I309" s="166"/>
      <c r="K309" s="14"/>
      <c r="L309" s="133"/>
      <c r="M309" s="134"/>
      <c r="N309" s="8" t="str">
        <f t="shared" si="68"/>
        <v/>
      </c>
      <c r="O309" s="8" t="str">
        <f t="shared" si="69"/>
        <v>480</v>
      </c>
      <c r="P309" s="8" t="str">
        <f t="shared" si="70"/>
        <v/>
      </c>
    </row>
    <row r="310" spans="1:16">
      <c r="A310" s="55">
        <v>10</v>
      </c>
      <c r="B310" s="63"/>
      <c r="C310" s="84"/>
      <c r="D310" s="149"/>
      <c r="E310" s="102">
        <v>150</v>
      </c>
      <c r="F310" s="26"/>
      <c r="G310" s="120"/>
      <c r="H310" s="141"/>
      <c r="I310" s="142"/>
      <c r="J310" s="8">
        <f t="shared" si="64"/>
        <v>0</v>
      </c>
      <c r="K310" s="6"/>
      <c r="L310" s="6"/>
      <c r="M310" s="9"/>
      <c r="N310" s="8" t="str">
        <f t="shared" si="68"/>
        <v/>
      </c>
      <c r="O310" s="8" t="str">
        <f t="shared" si="69"/>
        <v>48</v>
      </c>
      <c r="P310" s="8" t="str">
        <f t="shared" si="70"/>
        <v/>
      </c>
    </row>
    <row r="311" spans="1:16">
      <c r="B311" s="108"/>
      <c r="C311" s="148"/>
      <c r="D311" s="149"/>
      <c r="G311" s="162"/>
      <c r="H311" s="162"/>
      <c r="I311" s="162"/>
      <c r="J311" s="8">
        <f t="shared" si="64"/>
        <v>7344</v>
      </c>
      <c r="K311" s="8">
        <v>918</v>
      </c>
      <c r="L311" s="8">
        <v>8</v>
      </c>
      <c r="M311" s="9"/>
      <c r="N311" s="8" t="str">
        <f t="shared" si="68"/>
        <v/>
      </c>
      <c r="O311" s="8" t="str">
        <f t="shared" si="69"/>
        <v>48</v>
      </c>
      <c r="P311" s="8" t="str">
        <f t="shared" si="70"/>
        <v/>
      </c>
    </row>
    <row r="312" spans="1:16">
      <c r="G312" s="162"/>
      <c r="H312" s="162"/>
      <c r="I312" s="162"/>
      <c r="J312" s="8">
        <f t="shared" si="64"/>
        <v>0</v>
      </c>
      <c r="M312" s="9"/>
      <c r="N312" s="8" t="str">
        <f t="shared" si="68"/>
        <v/>
      </c>
      <c r="O312" s="8" t="str">
        <f t="shared" si="69"/>
        <v>48</v>
      </c>
      <c r="P312" s="8" t="str">
        <f t="shared" si="70"/>
        <v/>
      </c>
    </row>
    <row r="313" spans="1:16">
      <c r="G313" s="162"/>
      <c r="H313" s="162"/>
      <c r="I313" s="162"/>
      <c r="J313" s="8">
        <f t="shared" si="64"/>
        <v>0</v>
      </c>
      <c r="M313" s="9"/>
      <c r="N313" s="8" t="str">
        <f t="shared" si="68"/>
        <v/>
      </c>
      <c r="O313" s="8" t="str">
        <f t="shared" si="69"/>
        <v>488280</v>
      </c>
      <c r="P313" s="8" t="str">
        <f t="shared" si="70"/>
        <v/>
      </c>
    </row>
    <row r="314" spans="1:16">
      <c r="G314" s="162"/>
      <c r="H314" s="162"/>
      <c r="I314" s="162"/>
      <c r="J314" s="8">
        <f t="shared" si="64"/>
        <v>0</v>
      </c>
      <c r="M314" s="9"/>
      <c r="N314" s="8" t="str">
        <f t="shared" si="68"/>
        <v/>
      </c>
      <c r="O314" s="8" t="str">
        <f t="shared" si="69"/>
        <v>48</v>
      </c>
      <c r="P314" s="8" t="str">
        <f t="shared" si="70"/>
        <v/>
      </c>
    </row>
    <row r="315" spans="1:16">
      <c r="G315" s="162"/>
      <c r="H315" s="162"/>
      <c r="I315" s="162"/>
      <c r="J315" s="8">
        <f t="shared" si="64"/>
        <v>0</v>
      </c>
      <c r="M315" s="9"/>
      <c r="N315" s="8" t="str">
        <f t="shared" ref="N315:N334" si="72">IF(F331&gt;0,"48"&amp;J331&amp;"","")</f>
        <v/>
      </c>
      <c r="O315" s="8" t="str">
        <f t="shared" si="69"/>
        <v>480</v>
      </c>
      <c r="P315" s="8" t="str">
        <f t="shared" si="70"/>
        <v/>
      </c>
    </row>
    <row r="316" spans="1:16" ht="18">
      <c r="A316" s="306" t="s">
        <v>37</v>
      </c>
      <c r="B316" s="2" t="s">
        <v>12</v>
      </c>
      <c r="C316" s="11"/>
      <c r="D316" s="11"/>
      <c r="E316"/>
      <c r="G316" s="162"/>
      <c r="H316" s="162"/>
      <c r="I316" s="162"/>
      <c r="J316" s="8">
        <f t="shared" si="64"/>
        <v>0</v>
      </c>
      <c r="M316" s="9"/>
      <c r="N316" s="8" t="str">
        <f t="shared" si="72"/>
        <v/>
      </c>
      <c r="O316" s="8" t="str">
        <f t="shared" si="69"/>
        <v>480</v>
      </c>
      <c r="P316" s="8" t="str">
        <f t="shared" si="70"/>
        <v/>
      </c>
    </row>
    <row r="317" spans="1:16" ht="16.5">
      <c r="A317" s="7"/>
      <c r="G317" s="162"/>
      <c r="H317" s="162"/>
      <c r="I317" s="162"/>
      <c r="J317" s="8">
        <f t="shared" si="64"/>
        <v>0</v>
      </c>
      <c r="M317" s="9"/>
      <c r="N317" s="8" t="str">
        <f t="shared" si="72"/>
        <v/>
      </c>
      <c r="O317" s="8" t="str">
        <f t="shared" si="69"/>
        <v>480</v>
      </c>
      <c r="P317" s="8" t="str">
        <f t="shared" si="70"/>
        <v/>
      </c>
    </row>
    <row r="318" spans="1:16">
      <c r="A318" s="12">
        <v>1</v>
      </c>
      <c r="B318" s="63" t="s">
        <v>792</v>
      </c>
      <c r="C318" s="148"/>
      <c r="D318" s="149"/>
      <c r="E318" s="13">
        <v>765</v>
      </c>
      <c r="F318" s="13">
        <v>0</v>
      </c>
      <c r="G318" s="208"/>
      <c r="H318" s="157"/>
      <c r="I318" s="158"/>
      <c r="J318" s="8">
        <f t="shared" si="64"/>
        <v>0</v>
      </c>
      <c r="K318" s="13"/>
      <c r="L318" s="13"/>
      <c r="M318" s="9">
        <v>1</v>
      </c>
      <c r="N318" s="8" t="e">
        <f>IF(#REF!&gt;0,"48"&amp;#REF!&amp;"","")</f>
        <v>#REF!</v>
      </c>
      <c r="O318" s="8" t="e">
        <f>"48"&amp;#REF!&amp;""</f>
        <v>#REF!</v>
      </c>
      <c r="P318" s="8" t="e">
        <f>IF(#REF!=100,"48"&amp;#REF!&amp;"","")</f>
        <v>#REF!</v>
      </c>
    </row>
    <row r="319" spans="1:16">
      <c r="A319" s="12">
        <v>2</v>
      </c>
      <c r="B319" s="63" t="s">
        <v>537</v>
      </c>
      <c r="C319" s="84"/>
      <c r="D319" s="85"/>
      <c r="E319" s="26">
        <v>765</v>
      </c>
      <c r="F319" s="26">
        <v>0</v>
      </c>
      <c r="G319" s="208"/>
      <c r="H319" s="159"/>
      <c r="I319" s="167"/>
      <c r="J319" s="8">
        <f t="shared" ref="J319:J320" si="73">L319*K319</f>
        <v>0</v>
      </c>
      <c r="K319" s="102"/>
      <c r="L319" s="13"/>
      <c r="M319">
        <v>1</v>
      </c>
      <c r="N319" s="8" t="str">
        <f t="shared" si="72"/>
        <v/>
      </c>
      <c r="O319" s="8" t="str">
        <f t="shared" si="69"/>
        <v>480</v>
      </c>
      <c r="P319" s="8" t="str">
        <f t="shared" si="70"/>
        <v/>
      </c>
    </row>
    <row r="320" spans="1:16">
      <c r="A320" s="12">
        <v>3</v>
      </c>
      <c r="B320" s="63" t="s">
        <v>426</v>
      </c>
      <c r="C320" s="148"/>
      <c r="D320" s="149"/>
      <c r="E320" s="13">
        <v>726</v>
      </c>
      <c r="F320" s="13">
        <v>0</v>
      </c>
      <c r="G320" s="208"/>
      <c r="H320" s="157"/>
      <c r="I320" s="158"/>
      <c r="J320" s="8">
        <f t="shared" si="73"/>
        <v>0</v>
      </c>
      <c r="K320" s="13"/>
      <c r="L320" s="13"/>
      <c r="M320" s="9">
        <v>1</v>
      </c>
      <c r="N320" s="8" t="str">
        <f t="shared" si="72"/>
        <v/>
      </c>
      <c r="O320" s="8" t="str">
        <f t="shared" si="69"/>
        <v>480</v>
      </c>
      <c r="P320" s="8" t="str">
        <f t="shared" si="70"/>
        <v/>
      </c>
    </row>
    <row r="321" spans="1:16">
      <c r="A321" s="12">
        <v>4</v>
      </c>
      <c r="B321" s="63" t="s">
        <v>935</v>
      </c>
      <c r="C321" s="148"/>
      <c r="D321" s="149"/>
      <c r="E321" s="13">
        <v>576</v>
      </c>
      <c r="F321" s="13">
        <v>0</v>
      </c>
      <c r="G321" s="208"/>
      <c r="H321" s="157"/>
      <c r="I321" s="158"/>
      <c r="K321" s="13"/>
      <c r="L321" s="105"/>
      <c r="M321" s="9">
        <v>1</v>
      </c>
      <c r="N321" s="8" t="str">
        <f t="shared" si="72"/>
        <v/>
      </c>
      <c r="O321" s="8" t="str">
        <f t="shared" si="69"/>
        <v>480</v>
      </c>
      <c r="P321" s="8" t="str">
        <f t="shared" si="70"/>
        <v/>
      </c>
    </row>
    <row r="322" spans="1:16">
      <c r="A322" s="12">
        <v>5</v>
      </c>
      <c r="B322" s="63" t="s">
        <v>989</v>
      </c>
      <c r="C322" s="148"/>
      <c r="D322" s="149"/>
      <c r="E322" s="13">
        <v>876</v>
      </c>
      <c r="F322" s="13">
        <v>0</v>
      </c>
      <c r="G322" s="208"/>
      <c r="H322" s="157"/>
      <c r="I322" s="158"/>
      <c r="J322" s="8">
        <f t="shared" ref="J322:J323" si="74">L322*K322</f>
        <v>0</v>
      </c>
      <c r="K322" s="13"/>
      <c r="L322" s="105"/>
      <c r="M322" s="9">
        <v>1</v>
      </c>
      <c r="N322" s="8" t="str">
        <f t="shared" si="72"/>
        <v/>
      </c>
      <c r="O322" s="8" t="str">
        <f t="shared" si="69"/>
        <v>480</v>
      </c>
      <c r="P322" s="8" t="str">
        <f t="shared" si="70"/>
        <v/>
      </c>
    </row>
    <row r="323" spans="1:16">
      <c r="A323" s="12">
        <v>6</v>
      </c>
      <c r="B323" s="63" t="s">
        <v>980</v>
      </c>
      <c r="C323" s="84"/>
      <c r="D323" s="85"/>
      <c r="E323" s="16">
        <v>721</v>
      </c>
      <c r="F323" s="16">
        <v>0</v>
      </c>
      <c r="G323" s="208" t="s">
        <v>984</v>
      </c>
      <c r="H323" s="124"/>
      <c r="I323" s="158"/>
      <c r="J323" s="8">
        <f t="shared" si="74"/>
        <v>0</v>
      </c>
      <c r="K323" s="13"/>
      <c r="L323" s="119"/>
      <c r="M323" s="9">
        <v>1</v>
      </c>
      <c r="N323" s="8" t="str">
        <f t="shared" si="72"/>
        <v/>
      </c>
      <c r="O323" s="8" t="str">
        <f t="shared" si="69"/>
        <v>480</v>
      </c>
      <c r="P323" s="8" t="str">
        <f t="shared" si="70"/>
        <v/>
      </c>
    </row>
    <row r="324" spans="1:16">
      <c r="A324" s="12">
        <v>7</v>
      </c>
      <c r="B324" s="120" t="s">
        <v>979</v>
      </c>
      <c r="C324" s="124"/>
      <c r="D324" s="125"/>
      <c r="E324" s="121">
        <v>721</v>
      </c>
      <c r="F324" s="121">
        <v>0</v>
      </c>
      <c r="G324" s="208" t="s">
        <v>976</v>
      </c>
      <c r="H324" s="124"/>
      <c r="I324" s="125"/>
      <c r="J324" s="123"/>
      <c r="K324" s="121"/>
      <c r="L324" s="121"/>
      <c r="M324" s="123">
        <v>1</v>
      </c>
      <c r="N324" s="8" t="str">
        <f t="shared" si="72"/>
        <v/>
      </c>
      <c r="O324" s="8" t="str">
        <f t="shared" si="69"/>
        <v>48</v>
      </c>
      <c r="P324" s="8" t="str">
        <f t="shared" si="70"/>
        <v/>
      </c>
    </row>
    <row r="325" spans="1:16">
      <c r="A325" s="12">
        <v>8</v>
      </c>
      <c r="B325" s="63" t="s">
        <v>1035</v>
      </c>
      <c r="C325" s="148"/>
      <c r="D325" s="149"/>
      <c r="E325" s="13">
        <v>765</v>
      </c>
      <c r="F325" s="13">
        <v>0</v>
      </c>
      <c r="G325" s="208"/>
      <c r="H325" s="157"/>
      <c r="I325" s="158"/>
      <c r="J325" s="8">
        <f t="shared" ref="J325" si="75">L325*K325</f>
        <v>0</v>
      </c>
      <c r="K325" s="119"/>
      <c r="L325" s="13"/>
      <c r="M325" s="9">
        <v>1</v>
      </c>
      <c r="N325" s="8" t="str">
        <f t="shared" si="72"/>
        <v/>
      </c>
      <c r="O325" s="8" t="str">
        <f t="shared" si="69"/>
        <v>48</v>
      </c>
      <c r="P325" s="8" t="str">
        <f t="shared" si="70"/>
        <v/>
      </c>
    </row>
    <row r="326" spans="1:16">
      <c r="A326" s="12">
        <v>9</v>
      </c>
      <c r="B326" s="110" t="s">
        <v>858</v>
      </c>
      <c r="C326" s="155"/>
      <c r="D326" s="156"/>
      <c r="E326" s="45">
        <v>702</v>
      </c>
      <c r="F326" s="45">
        <v>0</v>
      </c>
      <c r="G326" s="320"/>
      <c r="H326" s="157"/>
      <c r="I326" s="158"/>
      <c r="K326" s="45"/>
      <c r="L326" s="45"/>
      <c r="M326" s="46">
        <v>1</v>
      </c>
      <c r="N326" s="8" t="str">
        <f t="shared" si="72"/>
        <v/>
      </c>
      <c r="O326" s="8" t="str">
        <f t="shared" si="69"/>
        <v>480</v>
      </c>
      <c r="P326" s="8" t="str">
        <f t="shared" si="70"/>
        <v/>
      </c>
    </row>
    <row r="327" spans="1:16">
      <c r="A327" s="12">
        <v>10</v>
      </c>
      <c r="B327" s="110" t="s">
        <v>1066</v>
      </c>
      <c r="C327" s="155"/>
      <c r="D327" s="156"/>
      <c r="E327" s="45">
        <v>684</v>
      </c>
      <c r="F327" s="45">
        <v>0</v>
      </c>
      <c r="G327" s="320"/>
      <c r="H327" s="157"/>
      <c r="I327" s="158"/>
      <c r="K327" s="45"/>
      <c r="L327" s="45"/>
      <c r="M327" s="46">
        <v>1</v>
      </c>
      <c r="N327" s="8" t="str">
        <f t="shared" si="72"/>
        <v/>
      </c>
      <c r="O327" s="8" t="str">
        <f t="shared" si="69"/>
        <v>480</v>
      </c>
      <c r="P327" s="8" t="str">
        <f t="shared" si="70"/>
        <v/>
      </c>
    </row>
    <row r="328" spans="1:16">
      <c r="A328" s="12">
        <v>11</v>
      </c>
      <c r="B328" s="63" t="s">
        <v>845</v>
      </c>
      <c r="C328" s="148"/>
      <c r="D328" s="149"/>
      <c r="E328" s="13">
        <v>750</v>
      </c>
      <c r="F328" s="13">
        <v>0</v>
      </c>
      <c r="G328" s="208"/>
      <c r="H328" s="157"/>
      <c r="I328" s="158"/>
      <c r="K328" s="13"/>
      <c r="L328" s="13"/>
      <c r="M328" s="9">
        <v>1</v>
      </c>
      <c r="N328" s="8" t="str">
        <f t="shared" si="72"/>
        <v/>
      </c>
      <c r="O328" s="8" t="str">
        <f t="shared" si="69"/>
        <v>480</v>
      </c>
      <c r="P328" s="8" t="str">
        <f t="shared" si="70"/>
        <v/>
      </c>
    </row>
    <row r="329" spans="1:16">
      <c r="A329" s="62"/>
      <c r="B329" s="53"/>
      <c r="E329" s="20"/>
      <c r="F329" s="67"/>
      <c r="G329" s="162"/>
      <c r="H329" s="162"/>
      <c r="I329" s="162"/>
      <c r="J329" s="8">
        <f t="shared" si="64"/>
        <v>8280</v>
      </c>
      <c r="K329" s="8">
        <v>828</v>
      </c>
      <c r="L329" s="8">
        <v>10</v>
      </c>
      <c r="M329" s="9"/>
      <c r="N329" s="8" t="str">
        <f t="shared" si="72"/>
        <v/>
      </c>
      <c r="O329" s="8" t="str">
        <f t="shared" si="69"/>
        <v>487452</v>
      </c>
      <c r="P329" s="8" t="str">
        <f t="shared" si="70"/>
        <v/>
      </c>
    </row>
    <row r="330" spans="1:16">
      <c r="A330" s="62"/>
      <c r="B330" s="53"/>
      <c r="E330" s="67"/>
      <c r="F330" s="67"/>
      <c r="G330" s="123"/>
      <c r="H330" s="162"/>
      <c r="I330" s="162"/>
      <c r="M330" s="9"/>
      <c r="N330" s="8" t="str">
        <f t="shared" si="72"/>
        <v/>
      </c>
      <c r="O330" s="8" t="str">
        <f t="shared" si="69"/>
        <v>480</v>
      </c>
      <c r="P330" s="8" t="str">
        <f t="shared" si="70"/>
        <v/>
      </c>
    </row>
    <row r="331" spans="1:16" ht="16.5">
      <c r="A331" s="7"/>
      <c r="G331" s="162"/>
      <c r="H331" s="162"/>
      <c r="I331" s="162"/>
      <c r="J331" s="8">
        <f t="shared" si="64"/>
        <v>0</v>
      </c>
      <c r="M331" s="9"/>
      <c r="N331" s="8" t="str">
        <f t="shared" si="72"/>
        <v/>
      </c>
      <c r="O331" s="8" t="str">
        <f t="shared" si="69"/>
        <v>480</v>
      </c>
      <c r="P331" s="8" t="str">
        <f t="shared" si="70"/>
        <v/>
      </c>
    </row>
    <row r="332" spans="1:16" ht="18">
      <c r="A332" s="306" t="s">
        <v>37</v>
      </c>
      <c r="B332" s="2" t="s">
        <v>13</v>
      </c>
      <c r="C332" s="11"/>
      <c r="D332" s="11"/>
      <c r="G332" s="162"/>
      <c r="H332" s="162"/>
      <c r="I332" s="162"/>
      <c r="J332" s="8">
        <f t="shared" si="64"/>
        <v>0</v>
      </c>
      <c r="M332" s="9"/>
      <c r="N332" s="8" t="str">
        <f t="shared" si="72"/>
        <v/>
      </c>
      <c r="O332" s="8" t="str">
        <f t="shared" si="69"/>
        <v>480</v>
      </c>
      <c r="P332" s="8" t="str">
        <f t="shared" si="70"/>
        <v/>
      </c>
    </row>
    <row r="333" spans="1:16" ht="16.5">
      <c r="A333" s="7"/>
      <c r="B333" s="47"/>
      <c r="C333" s="47"/>
      <c r="D333" s="47"/>
      <c r="E333" s="47"/>
      <c r="F333" s="47"/>
      <c r="G333" s="162"/>
      <c r="H333" s="162"/>
      <c r="I333" s="162"/>
      <c r="J333" s="8">
        <f t="shared" si="64"/>
        <v>0</v>
      </c>
      <c r="K333" s="47"/>
      <c r="L333" s="47"/>
      <c r="M333" s="46"/>
      <c r="N333" s="8" t="str">
        <f t="shared" si="72"/>
        <v/>
      </c>
      <c r="O333" s="8" t="str">
        <f t="shared" si="69"/>
        <v>480</v>
      </c>
      <c r="P333" s="8" t="str">
        <f t="shared" si="70"/>
        <v/>
      </c>
    </row>
    <row r="334" spans="1:16">
      <c r="A334" s="12">
        <v>1</v>
      </c>
      <c r="B334" s="110" t="s">
        <v>425</v>
      </c>
      <c r="C334" s="155"/>
      <c r="D334" s="156"/>
      <c r="E334" s="45">
        <v>765</v>
      </c>
      <c r="F334" s="45">
        <v>0</v>
      </c>
      <c r="G334" s="208"/>
      <c r="H334" s="157"/>
      <c r="I334" s="158"/>
      <c r="J334" s="8">
        <f t="shared" ref="J334" si="76">L334*K334</f>
        <v>0</v>
      </c>
      <c r="K334" s="45"/>
      <c r="L334" s="45"/>
      <c r="M334" s="46">
        <v>1</v>
      </c>
      <c r="N334" s="8" t="str">
        <f t="shared" si="72"/>
        <v/>
      </c>
      <c r="O334" s="8" t="str">
        <f t="shared" si="69"/>
        <v>480</v>
      </c>
      <c r="P334" s="8" t="str">
        <f t="shared" si="70"/>
        <v/>
      </c>
    </row>
    <row r="335" spans="1:16">
      <c r="A335" s="12">
        <v>2</v>
      </c>
      <c r="B335" s="110" t="s">
        <v>697</v>
      </c>
      <c r="C335" s="155"/>
      <c r="D335" s="156"/>
      <c r="E335" s="45">
        <v>765</v>
      </c>
      <c r="F335" s="45">
        <v>0</v>
      </c>
      <c r="G335" s="208"/>
      <c r="H335" s="157"/>
      <c r="I335" s="158"/>
      <c r="J335" s="8">
        <f t="shared" ref="J335:J398" si="77">L335*K335</f>
        <v>0</v>
      </c>
      <c r="K335" s="45"/>
      <c r="L335" s="45"/>
      <c r="M335" s="46">
        <v>1</v>
      </c>
      <c r="O335" s="8" t="str">
        <f t="shared" si="69"/>
        <v>480</v>
      </c>
      <c r="P335" s="8" t="str">
        <f t="shared" si="70"/>
        <v/>
      </c>
    </row>
    <row r="336" spans="1:16">
      <c r="A336" s="12">
        <v>3</v>
      </c>
      <c r="B336" s="110" t="s">
        <v>550</v>
      </c>
      <c r="C336" s="155"/>
      <c r="D336" s="156"/>
      <c r="E336" s="14">
        <v>765</v>
      </c>
      <c r="F336" s="14">
        <v>0</v>
      </c>
      <c r="G336" s="208"/>
      <c r="H336" s="157"/>
      <c r="I336" s="158"/>
      <c r="J336" s="8">
        <f t="shared" si="77"/>
        <v>0</v>
      </c>
      <c r="K336" s="45"/>
      <c r="L336" s="45"/>
      <c r="M336" s="46">
        <v>1</v>
      </c>
      <c r="N336" s="8" t="str">
        <f t="shared" ref="N336:N395" si="78">IF(F352&gt;0,"48"&amp;J352&amp;"","")</f>
        <v/>
      </c>
      <c r="O336" s="8" t="str">
        <f t="shared" si="69"/>
        <v>48</v>
      </c>
      <c r="P336" s="8" t="str">
        <f t="shared" si="70"/>
        <v/>
      </c>
    </row>
    <row r="337" spans="1:16">
      <c r="A337" s="12">
        <v>4</v>
      </c>
      <c r="B337" s="68" t="s">
        <v>250</v>
      </c>
      <c r="C337" s="47"/>
      <c r="D337" s="47"/>
      <c r="E337" s="45">
        <v>765</v>
      </c>
      <c r="F337" s="45">
        <v>0</v>
      </c>
      <c r="G337" s="308"/>
      <c r="H337" s="162"/>
      <c r="I337" s="162"/>
      <c r="J337" s="8">
        <f t="shared" ref="J337:J339" si="79">L337*K337</f>
        <v>0</v>
      </c>
      <c r="K337" s="47"/>
      <c r="L337" s="45"/>
      <c r="M337" s="46">
        <v>1</v>
      </c>
      <c r="N337" s="8" t="str">
        <f t="shared" si="78"/>
        <v/>
      </c>
      <c r="O337" s="8" t="str">
        <f t="shared" si="69"/>
        <v>480</v>
      </c>
      <c r="P337" s="8" t="str">
        <f t="shared" si="70"/>
        <v/>
      </c>
    </row>
    <row r="338" spans="1:16">
      <c r="A338" s="12">
        <v>5</v>
      </c>
      <c r="B338" s="63" t="s">
        <v>706</v>
      </c>
      <c r="C338" s="84"/>
      <c r="D338" s="85"/>
      <c r="E338" s="14">
        <v>765</v>
      </c>
      <c r="F338" s="14">
        <v>0</v>
      </c>
      <c r="G338" s="208"/>
      <c r="H338" s="157"/>
      <c r="I338" s="158"/>
      <c r="J338" s="8">
        <f t="shared" si="79"/>
        <v>0</v>
      </c>
      <c r="K338" s="13"/>
      <c r="L338" s="13"/>
      <c r="M338" s="9">
        <v>1</v>
      </c>
      <c r="N338" s="8" t="str">
        <f t="shared" si="78"/>
        <v/>
      </c>
      <c r="O338" s="8" t="str">
        <f t="shared" si="69"/>
        <v>480</v>
      </c>
      <c r="P338" s="8" t="str">
        <f t="shared" si="70"/>
        <v/>
      </c>
    </row>
    <row r="339" spans="1:16">
      <c r="A339" s="12">
        <v>6</v>
      </c>
      <c r="B339" s="63" t="s">
        <v>723</v>
      </c>
      <c r="C339" s="84"/>
      <c r="D339" s="85"/>
      <c r="E339" s="38">
        <v>727</v>
      </c>
      <c r="F339" s="38">
        <v>0</v>
      </c>
      <c r="G339" s="208"/>
      <c r="H339" s="157"/>
      <c r="I339" s="158"/>
      <c r="J339" s="8">
        <f t="shared" si="79"/>
        <v>0</v>
      </c>
      <c r="K339" s="13"/>
      <c r="L339" s="13"/>
      <c r="M339" s="9">
        <v>1</v>
      </c>
      <c r="N339" s="8" t="str">
        <f t="shared" si="78"/>
        <v/>
      </c>
      <c r="O339" s="8" t="str">
        <f t="shared" si="69"/>
        <v>48</v>
      </c>
      <c r="P339" s="8" t="str">
        <f t="shared" si="70"/>
        <v/>
      </c>
    </row>
    <row r="340" spans="1:16">
      <c r="A340" s="12">
        <v>7</v>
      </c>
      <c r="B340" s="63" t="s">
        <v>743</v>
      </c>
      <c r="C340" s="84"/>
      <c r="D340" s="85"/>
      <c r="E340" s="14">
        <v>726</v>
      </c>
      <c r="F340" s="14">
        <v>0</v>
      </c>
      <c r="G340" s="208"/>
      <c r="H340" s="157"/>
      <c r="I340" s="158"/>
      <c r="K340" s="13"/>
      <c r="L340" s="13"/>
      <c r="M340" s="9">
        <v>1</v>
      </c>
      <c r="N340" s="8" t="str">
        <f t="shared" si="78"/>
        <v/>
      </c>
      <c r="O340" s="8" t="str">
        <f t="shared" si="69"/>
        <v>480</v>
      </c>
      <c r="P340" s="8" t="str">
        <f t="shared" si="70"/>
        <v/>
      </c>
    </row>
    <row r="341" spans="1:16">
      <c r="A341" s="12">
        <v>8</v>
      </c>
      <c r="B341" s="63" t="s">
        <v>744</v>
      </c>
      <c r="C341" s="84"/>
      <c r="D341" s="85"/>
      <c r="E341" s="38">
        <v>726</v>
      </c>
      <c r="F341" s="38">
        <v>0</v>
      </c>
      <c r="G341" s="208"/>
      <c r="H341" s="157"/>
      <c r="I341" s="158"/>
      <c r="K341" s="13"/>
      <c r="L341" s="13"/>
      <c r="M341" s="9">
        <v>1</v>
      </c>
      <c r="N341" s="8" t="str">
        <f t="shared" si="78"/>
        <v/>
      </c>
      <c r="O341" s="8" t="str">
        <f t="shared" si="69"/>
        <v>480</v>
      </c>
      <c r="P341" s="8" t="str">
        <f t="shared" si="70"/>
        <v/>
      </c>
    </row>
    <row r="342" spans="1:16">
      <c r="A342" s="12">
        <v>9</v>
      </c>
      <c r="B342" s="110" t="s">
        <v>746</v>
      </c>
      <c r="C342" s="155"/>
      <c r="D342" s="156"/>
      <c r="E342" s="45">
        <v>726</v>
      </c>
      <c r="F342" s="45">
        <v>0</v>
      </c>
      <c r="G342" s="208"/>
      <c r="H342" s="157"/>
      <c r="I342" s="158"/>
      <c r="J342" s="8">
        <f t="shared" ref="J342:J344" si="80">L342*K342</f>
        <v>0</v>
      </c>
      <c r="K342" s="45"/>
      <c r="L342" s="45"/>
      <c r="M342" s="46">
        <v>1</v>
      </c>
      <c r="N342" s="8" t="str">
        <f t="shared" si="78"/>
        <v/>
      </c>
      <c r="O342" s="8" t="str">
        <f t="shared" si="69"/>
        <v>48</v>
      </c>
      <c r="P342" s="8" t="str">
        <f t="shared" si="70"/>
        <v/>
      </c>
    </row>
    <row r="343" spans="1:16">
      <c r="A343" s="12">
        <v>10</v>
      </c>
      <c r="B343" s="110" t="s">
        <v>748</v>
      </c>
      <c r="C343" s="155"/>
      <c r="D343" s="156"/>
      <c r="E343" s="45">
        <v>765</v>
      </c>
      <c r="F343" s="45">
        <v>0</v>
      </c>
      <c r="G343" s="320"/>
      <c r="H343" s="157"/>
      <c r="I343" s="158"/>
      <c r="J343" s="8">
        <f t="shared" si="80"/>
        <v>0</v>
      </c>
      <c r="K343" s="45"/>
      <c r="L343" s="45"/>
      <c r="M343" s="46">
        <v>1</v>
      </c>
      <c r="N343" s="8" t="str">
        <f t="shared" si="78"/>
        <v/>
      </c>
      <c r="O343" s="8" t="str">
        <f t="shared" si="69"/>
        <v>480</v>
      </c>
      <c r="P343" s="8" t="str">
        <f t="shared" si="70"/>
        <v/>
      </c>
    </row>
    <row r="344" spans="1:16">
      <c r="A344" s="12">
        <v>11</v>
      </c>
      <c r="B344" s="63" t="s">
        <v>1049</v>
      </c>
      <c r="C344" s="148"/>
      <c r="D344" s="149"/>
      <c r="E344" s="26">
        <v>688</v>
      </c>
      <c r="F344" s="13">
        <v>0</v>
      </c>
      <c r="G344" s="208"/>
      <c r="H344" s="157"/>
      <c r="I344" s="158"/>
      <c r="J344" s="8">
        <f t="shared" si="80"/>
        <v>0</v>
      </c>
      <c r="K344" s="13"/>
      <c r="L344" s="13"/>
      <c r="M344" s="9">
        <v>1</v>
      </c>
      <c r="N344" s="8" t="str">
        <f t="shared" si="78"/>
        <v/>
      </c>
      <c r="O344" s="8" t="str">
        <f t="shared" si="69"/>
        <v>480</v>
      </c>
      <c r="P344" s="8" t="str">
        <f t="shared" si="70"/>
        <v/>
      </c>
    </row>
    <row r="345" spans="1:16">
      <c r="A345" s="55"/>
      <c r="B345" s="68"/>
      <c r="C345" s="47"/>
      <c r="D345" s="47"/>
      <c r="E345" s="47"/>
      <c r="F345" s="47"/>
      <c r="G345" s="162"/>
      <c r="H345" s="162"/>
      <c r="I345" s="162"/>
      <c r="J345" s="8">
        <f t="shared" si="77"/>
        <v>7452</v>
      </c>
      <c r="K345" s="47">
        <v>828</v>
      </c>
      <c r="L345" s="47">
        <v>9</v>
      </c>
      <c r="M345" s="46"/>
      <c r="N345" t="str">
        <f>IF(F361&gt;0,"48"&amp;J362&amp;"","")</f>
        <v/>
      </c>
      <c r="O345" s="8" t="str">
        <f>"48"&amp;J362&amp;""</f>
        <v>487452</v>
      </c>
      <c r="P345" s="8" t="str">
        <f>IF(E361=100,"48"&amp;J362&amp;"","")</f>
        <v/>
      </c>
    </row>
    <row r="346" spans="1:16">
      <c r="B346" s="47"/>
      <c r="C346" s="47"/>
      <c r="D346" s="47"/>
      <c r="E346" s="47"/>
      <c r="F346" s="47"/>
      <c r="G346" s="162"/>
      <c r="H346" s="162"/>
      <c r="I346" s="162"/>
      <c r="J346" s="8">
        <f t="shared" si="77"/>
        <v>0</v>
      </c>
      <c r="K346" s="47"/>
      <c r="L346" s="47"/>
      <c r="M346" s="46"/>
      <c r="N346" s="8" t="str">
        <f>IF(F362&gt;0,"48"&amp;#REF!&amp;"","")</f>
        <v/>
      </c>
      <c r="O346" s="8" t="e">
        <f>"48"&amp;#REF!&amp;""</f>
        <v>#REF!</v>
      </c>
      <c r="P346" s="8" t="str">
        <f>IF(E362=100,"48"&amp;#REF!&amp;"","")</f>
        <v/>
      </c>
    </row>
    <row r="347" spans="1:16">
      <c r="B347" s="47"/>
      <c r="C347" s="47"/>
      <c r="D347" s="47"/>
      <c r="E347" s="47"/>
      <c r="F347" s="47"/>
      <c r="G347" s="162"/>
      <c r="H347" s="162"/>
      <c r="I347" s="162"/>
      <c r="J347" s="8">
        <f t="shared" si="77"/>
        <v>0</v>
      </c>
      <c r="K347" s="47"/>
      <c r="L347" s="47"/>
      <c r="M347" s="46"/>
      <c r="N347" s="8" t="str">
        <f t="shared" si="78"/>
        <v/>
      </c>
      <c r="O347" s="8" t="str">
        <f t="shared" ref="O347:O395" si="81">"48"&amp;J363&amp;""</f>
        <v>480</v>
      </c>
      <c r="P347" s="8" t="str">
        <f t="shared" ref="P347:P395" si="82">IF(E363=100,"48"&amp;J363&amp;"","")</f>
        <v/>
      </c>
    </row>
    <row r="348" spans="1:16">
      <c r="G348" s="162"/>
      <c r="H348" s="162"/>
      <c r="I348" s="162"/>
      <c r="J348" s="8">
        <f t="shared" si="77"/>
        <v>0</v>
      </c>
      <c r="M348" s="9"/>
      <c r="N348" s="8" t="str">
        <f t="shared" si="78"/>
        <v/>
      </c>
      <c r="O348" s="8" t="str">
        <f t="shared" si="81"/>
        <v>480</v>
      </c>
      <c r="P348" s="8" t="str">
        <f t="shared" si="82"/>
        <v/>
      </c>
    </row>
    <row r="349" spans="1:16" ht="18">
      <c r="A349" s="306" t="s">
        <v>37</v>
      </c>
      <c r="B349" s="2" t="s">
        <v>14</v>
      </c>
      <c r="C349" s="11"/>
      <c r="D349" s="11"/>
      <c r="G349" s="162"/>
      <c r="H349" s="162"/>
      <c r="I349" s="162"/>
      <c r="J349" s="8">
        <f t="shared" si="77"/>
        <v>0</v>
      </c>
      <c r="M349" s="9"/>
      <c r="N349" s="8" t="str">
        <f t="shared" si="78"/>
        <v/>
      </c>
      <c r="O349" s="8" t="str">
        <f t="shared" si="81"/>
        <v>480</v>
      </c>
      <c r="P349" s="8" t="str">
        <f t="shared" si="82"/>
        <v/>
      </c>
    </row>
    <row r="350" spans="1:16" ht="16.5">
      <c r="A350" s="7"/>
      <c r="G350" s="162"/>
      <c r="H350" s="162"/>
      <c r="I350" s="162"/>
      <c r="J350" s="8">
        <f t="shared" si="77"/>
        <v>0</v>
      </c>
      <c r="M350" s="9"/>
      <c r="N350" s="8" t="str">
        <f t="shared" si="78"/>
        <v/>
      </c>
      <c r="O350" s="8" t="str">
        <f t="shared" si="81"/>
        <v>480</v>
      </c>
      <c r="P350" s="8" t="str">
        <f t="shared" si="82"/>
        <v/>
      </c>
    </row>
    <row r="351" spans="1:16">
      <c r="A351" s="12">
        <v>1</v>
      </c>
      <c r="B351" s="63" t="s">
        <v>411</v>
      </c>
      <c r="C351" s="148"/>
      <c r="D351" s="149"/>
      <c r="E351" s="26">
        <v>765</v>
      </c>
      <c r="F351" s="13">
        <v>0</v>
      </c>
      <c r="G351" s="205"/>
      <c r="H351" s="119"/>
      <c r="I351" s="119"/>
      <c r="J351" s="8">
        <f t="shared" si="77"/>
        <v>0</v>
      </c>
      <c r="K351" s="13"/>
      <c r="L351" s="13"/>
      <c r="M351" s="56">
        <v>1</v>
      </c>
      <c r="O351" s="8" t="str">
        <f t="shared" si="81"/>
        <v>480</v>
      </c>
      <c r="P351" s="8" t="str">
        <f t="shared" si="82"/>
        <v/>
      </c>
    </row>
    <row r="352" spans="1:16">
      <c r="A352" s="12">
        <v>2</v>
      </c>
      <c r="B352" s="26" t="s">
        <v>542</v>
      </c>
      <c r="C352" s="13"/>
      <c r="D352" s="13"/>
      <c r="E352" s="13">
        <v>765</v>
      </c>
      <c r="F352" s="13">
        <v>0</v>
      </c>
      <c r="G352" s="208"/>
      <c r="H352" s="157"/>
      <c r="I352" s="158"/>
      <c r="K352" s="13"/>
      <c r="L352" s="13"/>
      <c r="M352" s="9">
        <v>1</v>
      </c>
      <c r="N352" s="8" t="str">
        <f t="shared" si="78"/>
        <v/>
      </c>
      <c r="O352" s="8" t="str">
        <f t="shared" si="81"/>
        <v>480</v>
      </c>
      <c r="P352" s="8" t="str">
        <f t="shared" si="82"/>
        <v/>
      </c>
    </row>
    <row r="353" spans="1:16">
      <c r="A353" s="12">
        <v>3</v>
      </c>
      <c r="B353" s="63" t="s">
        <v>451</v>
      </c>
      <c r="C353" s="148"/>
      <c r="D353" s="149"/>
      <c r="E353" s="13">
        <v>765</v>
      </c>
      <c r="F353" s="13">
        <v>0</v>
      </c>
      <c r="G353" s="205" t="s">
        <v>707</v>
      </c>
      <c r="H353" s="119"/>
      <c r="I353" s="119"/>
      <c r="J353" s="8">
        <f t="shared" si="77"/>
        <v>0</v>
      </c>
      <c r="K353" s="13"/>
      <c r="L353" s="13"/>
      <c r="M353" s="56">
        <v>1</v>
      </c>
      <c r="N353" s="8" t="str">
        <f t="shared" si="78"/>
        <v/>
      </c>
      <c r="O353" s="8" t="str">
        <f t="shared" si="81"/>
        <v>48</v>
      </c>
      <c r="P353" s="8" t="str">
        <f t="shared" si="82"/>
        <v/>
      </c>
    </row>
    <row r="354" spans="1:16">
      <c r="A354" s="12">
        <v>4</v>
      </c>
      <c r="B354" s="63" t="s">
        <v>387</v>
      </c>
      <c r="C354" s="84"/>
      <c r="D354" s="84"/>
      <c r="E354" s="13">
        <v>735</v>
      </c>
      <c r="F354" s="13">
        <v>0</v>
      </c>
      <c r="G354" s="205"/>
      <c r="H354" s="121"/>
      <c r="I354" s="121"/>
      <c r="J354" s="8">
        <f t="shared" si="77"/>
        <v>0</v>
      </c>
      <c r="K354" s="13"/>
      <c r="L354" s="13"/>
      <c r="M354" s="56">
        <v>1</v>
      </c>
      <c r="N354" s="8" t="str">
        <f t="shared" si="78"/>
        <v/>
      </c>
      <c r="O354" s="8" t="str">
        <f t="shared" si="81"/>
        <v>48</v>
      </c>
      <c r="P354" s="8" t="str">
        <f t="shared" si="82"/>
        <v/>
      </c>
    </row>
    <row r="355" spans="1:16">
      <c r="A355" s="12">
        <v>5</v>
      </c>
      <c r="B355" s="63" t="s">
        <v>388</v>
      </c>
      <c r="C355" s="148"/>
      <c r="D355" s="149"/>
      <c r="E355" s="13">
        <v>735</v>
      </c>
      <c r="F355" s="13">
        <v>0</v>
      </c>
      <c r="G355" s="205"/>
      <c r="H355" s="119"/>
      <c r="I355" s="119"/>
      <c r="K355" s="13"/>
      <c r="L355" s="13"/>
      <c r="M355" s="56">
        <v>1</v>
      </c>
      <c r="N355" s="8" t="str">
        <f t="shared" si="78"/>
        <v/>
      </c>
      <c r="O355" s="8" t="str">
        <f t="shared" si="81"/>
        <v>48</v>
      </c>
      <c r="P355" s="8" t="str">
        <f t="shared" si="82"/>
        <v/>
      </c>
    </row>
    <row r="356" spans="1:16">
      <c r="A356" s="12">
        <v>6</v>
      </c>
      <c r="B356" s="63" t="s">
        <v>391</v>
      </c>
      <c r="C356" s="148"/>
      <c r="D356" s="149"/>
      <c r="E356" s="13">
        <v>726</v>
      </c>
      <c r="F356" s="13">
        <v>0</v>
      </c>
      <c r="G356" s="205"/>
      <c r="H356" s="119"/>
      <c r="I356" s="119"/>
      <c r="J356" s="8">
        <f t="shared" si="77"/>
        <v>0</v>
      </c>
      <c r="K356" s="13"/>
      <c r="L356" s="13"/>
      <c r="M356" s="56">
        <v>1</v>
      </c>
      <c r="N356" s="8" t="str">
        <f t="shared" si="78"/>
        <v/>
      </c>
      <c r="O356" s="8" t="str">
        <f t="shared" si="81"/>
        <v>480</v>
      </c>
      <c r="P356" s="8" t="str">
        <f t="shared" si="82"/>
        <v/>
      </c>
    </row>
    <row r="357" spans="1:16">
      <c r="A357" s="12">
        <v>7</v>
      </c>
      <c r="B357" s="63" t="s">
        <v>867</v>
      </c>
      <c r="C357" s="148"/>
      <c r="D357" s="149"/>
      <c r="E357" s="13">
        <v>765</v>
      </c>
      <c r="F357" s="13">
        <v>0</v>
      </c>
      <c r="G357" s="208"/>
      <c r="H357" s="157"/>
      <c r="I357" s="158"/>
      <c r="J357" s="8">
        <f t="shared" ref="J357" si="83">L357*K357</f>
        <v>0</v>
      </c>
      <c r="K357" s="13"/>
      <c r="L357" s="150"/>
      <c r="M357" s="56">
        <v>1</v>
      </c>
      <c r="N357" s="8" t="str">
        <f t="shared" si="78"/>
        <v/>
      </c>
      <c r="O357" s="8" t="str">
        <f t="shared" si="81"/>
        <v>480</v>
      </c>
      <c r="P357" s="8" t="str">
        <f t="shared" si="82"/>
        <v/>
      </c>
    </row>
    <row r="358" spans="1:16">
      <c r="A358" s="12">
        <v>8</v>
      </c>
      <c r="B358" s="63" t="s">
        <v>1036</v>
      </c>
      <c r="C358" s="148"/>
      <c r="D358" s="149"/>
      <c r="E358" s="13">
        <v>765</v>
      </c>
      <c r="F358" s="13">
        <v>0</v>
      </c>
      <c r="G358" s="208"/>
      <c r="H358" s="157"/>
      <c r="I358" s="158"/>
      <c r="K358" s="13"/>
      <c r="L358" s="150"/>
      <c r="M358" s="56">
        <v>1</v>
      </c>
      <c r="N358" s="8" t="str">
        <f t="shared" si="78"/>
        <v/>
      </c>
      <c r="O358" s="8" t="str">
        <f t="shared" si="81"/>
        <v>480</v>
      </c>
      <c r="P358" s="8" t="str">
        <f t="shared" si="82"/>
        <v/>
      </c>
    </row>
    <row r="359" spans="1:16">
      <c r="A359" s="12">
        <v>9</v>
      </c>
      <c r="B359" s="63" t="s">
        <v>383</v>
      </c>
      <c r="C359" s="148"/>
      <c r="D359" s="149"/>
      <c r="E359" s="13">
        <v>765</v>
      </c>
      <c r="F359" s="13">
        <v>0</v>
      </c>
      <c r="G359" s="208"/>
      <c r="H359" s="157"/>
      <c r="I359" s="158"/>
      <c r="J359" s="8">
        <f t="shared" ref="J359" si="84">L359*K359</f>
        <v>0</v>
      </c>
      <c r="K359" s="13"/>
      <c r="L359" s="13"/>
      <c r="M359" s="9">
        <v>1</v>
      </c>
      <c r="N359" s="8" t="str">
        <f t="shared" si="78"/>
        <v/>
      </c>
      <c r="O359" s="8" t="str">
        <f t="shared" si="81"/>
        <v>48</v>
      </c>
      <c r="P359" s="8" t="str">
        <f t="shared" si="82"/>
        <v/>
      </c>
    </row>
    <row r="360" spans="1:16">
      <c r="A360" s="12">
        <v>10</v>
      </c>
      <c r="B360" s="63" t="s">
        <v>1050</v>
      </c>
      <c r="C360" s="148"/>
      <c r="D360" s="149"/>
      <c r="E360" s="13">
        <v>690</v>
      </c>
      <c r="F360" s="13">
        <v>0</v>
      </c>
      <c r="G360" s="208"/>
      <c r="H360" s="157"/>
      <c r="I360" s="158"/>
      <c r="J360" s="8">
        <f t="shared" ref="J360" si="85">L360*K360</f>
        <v>0</v>
      </c>
      <c r="K360" s="13"/>
      <c r="L360" s="101"/>
      <c r="M360" s="9">
        <v>1</v>
      </c>
      <c r="N360" s="8" t="str">
        <f t="shared" si="78"/>
        <v/>
      </c>
      <c r="O360" s="8" t="str">
        <f t="shared" si="81"/>
        <v>48</v>
      </c>
      <c r="P360" s="8" t="str">
        <f t="shared" si="82"/>
        <v/>
      </c>
    </row>
    <row r="361" spans="1:16">
      <c r="A361" s="48">
        <v>11</v>
      </c>
      <c r="B361" s="63" t="s">
        <v>1131</v>
      </c>
      <c r="C361" s="148"/>
      <c r="D361" s="149"/>
      <c r="E361" s="13">
        <v>320</v>
      </c>
      <c r="F361" s="13">
        <v>0</v>
      </c>
      <c r="G361" s="208"/>
      <c r="H361" s="157"/>
      <c r="I361" s="158"/>
      <c r="K361" s="13"/>
      <c r="L361" s="13"/>
      <c r="M361" s="9">
        <v>1</v>
      </c>
      <c r="N361" s="8" t="str">
        <f t="shared" si="78"/>
        <v/>
      </c>
      <c r="O361" s="8" t="str">
        <f t="shared" si="81"/>
        <v>480</v>
      </c>
      <c r="P361" s="8" t="str">
        <f t="shared" si="82"/>
        <v/>
      </c>
    </row>
    <row r="362" spans="1:16">
      <c r="A362" s="62"/>
      <c r="B362" s="53"/>
      <c r="E362"/>
      <c r="F362" s="67"/>
      <c r="G362" s="162"/>
      <c r="H362" s="162"/>
      <c r="I362" s="123"/>
      <c r="J362" s="8">
        <f>L362*K362</f>
        <v>7452</v>
      </c>
      <c r="K362" s="8">
        <v>828</v>
      </c>
      <c r="L362" s="8">
        <v>9</v>
      </c>
      <c r="M362" s="9"/>
      <c r="N362" s="8" t="str">
        <f t="shared" si="78"/>
        <v/>
      </c>
      <c r="O362" s="8" t="str">
        <f t="shared" si="81"/>
        <v>485508</v>
      </c>
      <c r="P362" s="8" t="str">
        <f t="shared" si="82"/>
        <v/>
      </c>
    </row>
    <row r="363" spans="1:16">
      <c r="A363" s="62"/>
      <c r="B363" s="53"/>
      <c r="E363"/>
      <c r="G363" s="162"/>
      <c r="H363" s="162"/>
      <c r="I363" s="123"/>
      <c r="J363" s="8">
        <f t="shared" si="77"/>
        <v>0</v>
      </c>
      <c r="M363" s="9"/>
      <c r="N363" s="8" t="str">
        <f t="shared" si="78"/>
        <v/>
      </c>
      <c r="O363" s="8" t="str">
        <f t="shared" si="81"/>
        <v>480</v>
      </c>
      <c r="P363" s="8" t="str">
        <f t="shared" si="82"/>
        <v/>
      </c>
    </row>
    <row r="364" spans="1:16" ht="16.5">
      <c r="A364" s="7"/>
      <c r="B364" s="53"/>
      <c r="G364" s="162"/>
      <c r="H364" s="162"/>
      <c r="I364" s="162"/>
      <c r="J364" s="8">
        <f t="shared" si="77"/>
        <v>0</v>
      </c>
      <c r="M364" s="9"/>
      <c r="N364" s="8" t="str">
        <f t="shared" si="78"/>
        <v/>
      </c>
      <c r="O364" s="8" t="str">
        <f t="shared" si="81"/>
        <v>480</v>
      </c>
      <c r="P364" s="8" t="str">
        <f t="shared" si="82"/>
        <v/>
      </c>
    </row>
    <row r="365" spans="1:16" ht="18">
      <c r="A365" s="306" t="s">
        <v>37</v>
      </c>
      <c r="B365" s="2" t="s">
        <v>690</v>
      </c>
      <c r="C365" s="11"/>
      <c r="D365" s="11"/>
      <c r="G365" s="162"/>
      <c r="H365" s="162"/>
      <c r="I365" s="162"/>
      <c r="J365" s="8">
        <f t="shared" si="77"/>
        <v>0</v>
      </c>
      <c r="M365" s="9"/>
      <c r="N365" s="8" t="str">
        <f t="shared" si="78"/>
        <v/>
      </c>
      <c r="O365" s="8" t="str">
        <f t="shared" si="81"/>
        <v>480</v>
      </c>
      <c r="P365" s="8" t="str">
        <f t="shared" si="82"/>
        <v/>
      </c>
    </row>
    <row r="366" spans="1:16" ht="16.5">
      <c r="A366" s="7"/>
      <c r="G366" s="162"/>
      <c r="H366" s="162"/>
      <c r="I366" s="162"/>
      <c r="J366" s="8">
        <f t="shared" si="77"/>
        <v>0</v>
      </c>
      <c r="M366" s="9"/>
      <c r="N366" s="8" t="str">
        <f t="shared" si="78"/>
        <v/>
      </c>
      <c r="O366" s="8" t="str">
        <f t="shared" si="81"/>
        <v>480</v>
      </c>
      <c r="P366" s="8" t="str">
        <f t="shared" si="82"/>
        <v/>
      </c>
    </row>
    <row r="367" spans="1:16">
      <c r="A367" s="12">
        <v>1</v>
      </c>
      <c r="B367" s="63" t="s">
        <v>407</v>
      </c>
      <c r="C367" s="148"/>
      <c r="D367" s="149"/>
      <c r="E367" s="13">
        <v>833</v>
      </c>
      <c r="F367" s="13">
        <v>0</v>
      </c>
      <c r="G367" s="208"/>
      <c r="H367" s="157"/>
      <c r="I367" s="158"/>
      <c r="J367" s="8">
        <f t="shared" si="77"/>
        <v>0</v>
      </c>
      <c r="K367" s="13"/>
      <c r="L367" s="13"/>
      <c r="M367" s="9">
        <v>1</v>
      </c>
      <c r="O367" s="8" t="str">
        <f t="shared" si="81"/>
        <v>480</v>
      </c>
      <c r="P367" s="8" t="str">
        <f t="shared" si="82"/>
        <v/>
      </c>
    </row>
    <row r="368" spans="1:16">
      <c r="A368" s="12">
        <v>2</v>
      </c>
      <c r="B368" s="26" t="s">
        <v>259</v>
      </c>
      <c r="C368" s="13"/>
      <c r="D368" s="13"/>
      <c r="E368" s="13">
        <v>703</v>
      </c>
      <c r="F368" s="13">
        <v>0</v>
      </c>
      <c r="G368" s="208"/>
      <c r="H368" s="157"/>
      <c r="I368" s="158"/>
      <c r="J368" s="8">
        <f t="shared" si="77"/>
        <v>0</v>
      </c>
      <c r="K368" s="13"/>
      <c r="L368" s="13"/>
      <c r="M368" s="9">
        <v>1</v>
      </c>
      <c r="N368" s="8" t="str">
        <f t="shared" si="78"/>
        <v/>
      </c>
      <c r="O368" s="8" t="str">
        <f t="shared" si="81"/>
        <v>480</v>
      </c>
      <c r="P368" s="8" t="str">
        <f t="shared" si="82"/>
        <v/>
      </c>
    </row>
    <row r="369" spans="1:16">
      <c r="A369" s="12">
        <v>3</v>
      </c>
      <c r="B369" s="63" t="s">
        <v>844</v>
      </c>
      <c r="C369" s="148"/>
      <c r="D369" s="149"/>
      <c r="E369" s="13">
        <v>750</v>
      </c>
      <c r="F369" s="13">
        <v>0</v>
      </c>
      <c r="G369" s="208"/>
      <c r="H369" s="157"/>
      <c r="I369" s="158"/>
      <c r="K369" s="13"/>
      <c r="L369" s="13"/>
      <c r="M369" s="9">
        <v>1</v>
      </c>
      <c r="N369" s="8" t="str">
        <f t="shared" si="78"/>
        <v/>
      </c>
      <c r="O369" s="8" t="str">
        <f t="shared" si="81"/>
        <v>480</v>
      </c>
      <c r="P369" s="8" t="str">
        <f t="shared" si="82"/>
        <v/>
      </c>
    </row>
    <row r="370" spans="1:16">
      <c r="A370" s="12">
        <v>4</v>
      </c>
      <c r="B370" s="53" t="s">
        <v>468</v>
      </c>
      <c r="E370" s="67">
        <v>750</v>
      </c>
      <c r="F370" s="13">
        <v>0</v>
      </c>
      <c r="G370" s="208"/>
      <c r="H370" s="157"/>
      <c r="I370" s="158"/>
      <c r="K370" s="13"/>
      <c r="L370" s="13"/>
      <c r="M370" s="9">
        <v>1</v>
      </c>
      <c r="N370" s="8" t="e">
        <f>IF(#REF!&gt;0,"48"&amp;#REF!&amp;"","")</f>
        <v>#REF!</v>
      </c>
      <c r="O370" s="8" t="e">
        <f>"48"&amp;#REF!&amp;""</f>
        <v>#REF!</v>
      </c>
      <c r="P370" s="8" t="e">
        <f>IF(#REF!=100,"48"&amp;#REF!&amp;"","")</f>
        <v>#REF!</v>
      </c>
    </row>
    <row r="371" spans="1:16">
      <c r="A371" s="12">
        <v>5</v>
      </c>
      <c r="B371" s="63"/>
      <c r="C371" s="148"/>
      <c r="D371" s="149"/>
      <c r="E371" s="13"/>
      <c r="F371" s="13"/>
      <c r="G371" s="120"/>
      <c r="H371" s="157"/>
      <c r="I371" s="158"/>
      <c r="K371" s="13"/>
      <c r="L371" s="13"/>
      <c r="M371" s="9"/>
      <c r="N371" s="8" t="str">
        <f>IF(F61&gt;0,"48"&amp;J61&amp;"","")</f>
        <v/>
      </c>
      <c r="O371" s="8" t="str">
        <f>"48"&amp;J61&amp;""</f>
        <v>48</v>
      </c>
      <c r="P371" s="8" t="str">
        <f>IF(E61=100,"48"&amp;J61&amp;"","")</f>
        <v/>
      </c>
    </row>
    <row r="372" spans="1:16">
      <c r="A372" s="12">
        <v>6</v>
      </c>
      <c r="B372" s="63"/>
      <c r="C372" s="148"/>
      <c r="D372" s="149"/>
      <c r="E372" s="13"/>
      <c r="F372" s="13"/>
      <c r="G372" s="120"/>
      <c r="H372" s="157"/>
      <c r="I372" s="158"/>
      <c r="J372" s="8">
        <f t="shared" si="77"/>
        <v>0</v>
      </c>
      <c r="K372" s="13"/>
      <c r="L372" s="13"/>
      <c r="M372" s="9"/>
      <c r="N372" s="8" t="str">
        <f>IF(F62&gt;0,"48"&amp;J62&amp;"","")</f>
        <v/>
      </c>
      <c r="O372" s="8" t="str">
        <f>"48"&amp;J62&amp;""</f>
        <v>480</v>
      </c>
      <c r="P372" s="8" t="str">
        <f>IF(E62=100,"48"&amp;J62&amp;"","")</f>
        <v/>
      </c>
    </row>
    <row r="373" spans="1:16">
      <c r="A373" s="12">
        <v>7</v>
      </c>
      <c r="B373" s="63"/>
      <c r="C373" s="148"/>
      <c r="D373" s="149"/>
      <c r="E373" s="13"/>
      <c r="F373" s="13"/>
      <c r="G373" s="120"/>
      <c r="H373" s="157"/>
      <c r="I373" s="158"/>
      <c r="J373" s="8">
        <f t="shared" si="77"/>
        <v>0</v>
      </c>
      <c r="K373" s="13"/>
      <c r="L373" s="13"/>
      <c r="M373" s="9"/>
      <c r="N373" s="8" t="str">
        <f t="shared" si="78"/>
        <v/>
      </c>
      <c r="O373" s="8" t="str">
        <f t="shared" si="81"/>
        <v>480</v>
      </c>
      <c r="P373" s="8" t="str">
        <f t="shared" si="82"/>
        <v/>
      </c>
    </row>
    <row r="374" spans="1:16">
      <c r="A374" s="12">
        <v>8</v>
      </c>
      <c r="B374" s="63"/>
      <c r="C374" s="148"/>
      <c r="D374" s="149"/>
      <c r="E374" s="13"/>
      <c r="F374" s="13"/>
      <c r="G374" s="120"/>
      <c r="H374" s="157"/>
      <c r="I374" s="158"/>
      <c r="J374" s="8">
        <f t="shared" si="77"/>
        <v>0</v>
      </c>
      <c r="K374" s="13"/>
      <c r="L374" s="13"/>
      <c r="M374" s="9"/>
      <c r="N374" s="8" t="str">
        <f t="shared" si="78"/>
        <v/>
      </c>
      <c r="O374" s="8" t="str">
        <f t="shared" si="81"/>
        <v>48</v>
      </c>
      <c r="P374" s="8" t="str">
        <f t="shared" si="82"/>
        <v/>
      </c>
    </row>
    <row r="375" spans="1:16">
      <c r="A375" s="12">
        <v>9</v>
      </c>
      <c r="B375" s="53"/>
      <c r="E375" s="67"/>
      <c r="F375" s="13"/>
      <c r="G375" s="120"/>
      <c r="H375" s="157"/>
      <c r="I375" s="158"/>
      <c r="K375" s="13"/>
      <c r="L375" s="13"/>
      <c r="M375" s="9"/>
      <c r="N375" s="8" t="str">
        <f t="shared" si="78"/>
        <v/>
      </c>
      <c r="O375" s="8" t="str">
        <f t="shared" si="81"/>
        <v>48</v>
      </c>
      <c r="P375" s="8" t="str">
        <f t="shared" si="82"/>
        <v/>
      </c>
    </row>
    <row r="376" spans="1:16">
      <c r="A376" s="12">
        <v>10</v>
      </c>
      <c r="B376" s="63"/>
      <c r="C376" s="148"/>
      <c r="D376" s="149"/>
      <c r="E376" s="13"/>
      <c r="F376" s="13"/>
      <c r="G376" s="120"/>
      <c r="H376" s="157"/>
      <c r="I376" s="158"/>
      <c r="K376" s="13"/>
      <c r="L376" s="13"/>
      <c r="M376" s="9"/>
      <c r="N376" s="8" t="str">
        <f t="shared" si="78"/>
        <v/>
      </c>
      <c r="O376" s="8" t="str">
        <f t="shared" si="81"/>
        <v>48</v>
      </c>
      <c r="P376" s="8" t="str">
        <f t="shared" si="82"/>
        <v/>
      </c>
    </row>
    <row r="377" spans="1:16">
      <c r="A377" s="12">
        <v>11</v>
      </c>
      <c r="B377" s="53"/>
      <c r="D377" s="19"/>
      <c r="E377" s="57"/>
      <c r="F377" s="57"/>
      <c r="G377" s="162"/>
      <c r="H377" s="162"/>
      <c r="I377" s="162"/>
      <c r="J377" s="8">
        <f t="shared" si="77"/>
        <v>0</v>
      </c>
      <c r="L377" s="13"/>
      <c r="M377" s="9"/>
      <c r="N377" s="8" t="str">
        <f t="shared" si="78"/>
        <v/>
      </c>
      <c r="O377" s="8" t="str">
        <f t="shared" si="81"/>
        <v>48</v>
      </c>
      <c r="P377" s="8" t="str">
        <f t="shared" si="82"/>
        <v/>
      </c>
    </row>
    <row r="378" spans="1:16">
      <c r="A378" s="195"/>
      <c r="B378"/>
      <c r="E378"/>
      <c r="F378"/>
      <c r="G378" s="162"/>
      <c r="H378" s="162"/>
      <c r="I378" s="162"/>
      <c r="J378" s="8">
        <f t="shared" si="77"/>
        <v>5508</v>
      </c>
      <c r="K378" s="8">
        <v>918</v>
      </c>
      <c r="L378" s="8">
        <v>6</v>
      </c>
      <c r="M378" s="9"/>
      <c r="N378" s="8" t="str">
        <f t="shared" si="78"/>
        <v/>
      </c>
      <c r="O378" s="8" t="str">
        <f t="shared" si="81"/>
        <v>48</v>
      </c>
      <c r="P378" s="8" t="str">
        <f t="shared" si="82"/>
        <v/>
      </c>
    </row>
    <row r="379" spans="1:16">
      <c r="A379" s="338"/>
      <c r="B379"/>
      <c r="G379" s="162"/>
      <c r="H379" s="162"/>
      <c r="I379" s="162"/>
      <c r="J379" s="8">
        <f t="shared" si="77"/>
        <v>0</v>
      </c>
      <c r="M379" s="9"/>
      <c r="N379" s="8" t="str">
        <f t="shared" si="78"/>
        <v/>
      </c>
      <c r="O379" s="8" t="str">
        <f t="shared" si="81"/>
        <v>485508</v>
      </c>
      <c r="P379" s="8" t="str">
        <f t="shared" si="82"/>
        <v/>
      </c>
    </row>
    <row r="380" spans="1:16">
      <c r="G380" s="162"/>
      <c r="H380" s="162"/>
      <c r="I380" s="162"/>
      <c r="J380" s="8">
        <f t="shared" si="77"/>
        <v>0</v>
      </c>
      <c r="M380" s="9"/>
      <c r="N380" s="8" t="str">
        <f t="shared" si="78"/>
        <v/>
      </c>
      <c r="O380" s="8" t="str">
        <f t="shared" si="81"/>
        <v>480</v>
      </c>
      <c r="P380" s="8" t="str">
        <f t="shared" si="82"/>
        <v/>
      </c>
    </row>
    <row r="381" spans="1:16">
      <c r="G381" s="162"/>
      <c r="H381" s="162"/>
      <c r="I381" s="162"/>
      <c r="J381" s="8">
        <f t="shared" si="77"/>
        <v>0</v>
      </c>
      <c r="M381" s="9"/>
      <c r="N381" s="8" t="str">
        <f t="shared" si="78"/>
        <v/>
      </c>
      <c r="O381" s="8" t="str">
        <f t="shared" si="81"/>
        <v>480</v>
      </c>
      <c r="P381" s="8" t="str">
        <f t="shared" si="82"/>
        <v/>
      </c>
    </row>
    <row r="382" spans="1:16" ht="18.75">
      <c r="A382" s="7"/>
      <c r="B382" s="2" t="s">
        <v>689</v>
      </c>
      <c r="C382" s="11"/>
      <c r="D382" s="11"/>
      <c r="G382" s="162"/>
      <c r="H382" s="162"/>
      <c r="I382" s="162"/>
      <c r="J382" s="8">
        <f t="shared" si="77"/>
        <v>0</v>
      </c>
      <c r="M382" s="9"/>
      <c r="N382" s="8" t="str">
        <f t="shared" si="78"/>
        <v/>
      </c>
      <c r="O382" s="8" t="str">
        <f t="shared" si="81"/>
        <v>480</v>
      </c>
      <c r="P382" s="8" t="str">
        <f t="shared" si="82"/>
        <v/>
      </c>
    </row>
    <row r="383" spans="1:16" ht="16.5">
      <c r="A383" s="7"/>
      <c r="D383" t="s">
        <v>83</v>
      </c>
      <c r="G383" s="162"/>
      <c r="H383" s="162"/>
      <c r="I383" s="162"/>
      <c r="J383" s="8">
        <f t="shared" si="77"/>
        <v>0</v>
      </c>
      <c r="M383" s="9"/>
      <c r="N383" s="8" t="str">
        <f t="shared" si="78"/>
        <v/>
      </c>
      <c r="O383" s="8" t="str">
        <f t="shared" si="81"/>
        <v>480</v>
      </c>
      <c r="P383" s="8" t="str">
        <f t="shared" si="82"/>
        <v/>
      </c>
    </row>
    <row r="384" spans="1:16">
      <c r="A384" s="12">
        <v>1</v>
      </c>
      <c r="B384" s="63" t="s">
        <v>410</v>
      </c>
      <c r="C384" s="148"/>
      <c r="D384" s="149"/>
      <c r="E384" s="13">
        <v>944</v>
      </c>
      <c r="F384" s="13">
        <v>0</v>
      </c>
      <c r="G384" s="208"/>
      <c r="H384" s="157"/>
      <c r="I384" s="158"/>
      <c r="J384" s="8">
        <f t="shared" si="77"/>
        <v>0</v>
      </c>
      <c r="K384" s="13"/>
      <c r="L384" s="13"/>
      <c r="M384" s="9">
        <v>1</v>
      </c>
      <c r="N384" s="8" t="str">
        <f t="shared" si="78"/>
        <v/>
      </c>
      <c r="O384" s="8" t="str">
        <f t="shared" si="81"/>
        <v>48</v>
      </c>
      <c r="P384" s="8" t="str">
        <f t="shared" si="82"/>
        <v/>
      </c>
    </row>
    <row r="385" spans="1:17">
      <c r="A385" s="12">
        <v>2</v>
      </c>
      <c r="B385" s="120" t="s">
        <v>419</v>
      </c>
      <c r="C385" s="124"/>
      <c r="D385" s="125"/>
      <c r="E385" s="121">
        <v>833</v>
      </c>
      <c r="F385" s="121">
        <v>0</v>
      </c>
      <c r="G385" s="208"/>
      <c r="H385" s="124"/>
      <c r="I385" s="125"/>
      <c r="J385" s="8">
        <f t="shared" si="77"/>
        <v>0</v>
      </c>
      <c r="K385" s="121"/>
      <c r="L385" s="13"/>
      <c r="M385" s="123">
        <v>1</v>
      </c>
      <c r="N385" s="8" t="str">
        <f>IF(F386&gt;0,"48"&amp;J386&amp;"","")</f>
        <v/>
      </c>
      <c r="O385" s="8" t="str">
        <f>"48"&amp;J386&amp;""</f>
        <v>480</v>
      </c>
      <c r="P385" s="8" t="str">
        <f>IF(E386=100,"48"&amp;J386&amp;"","")</f>
        <v/>
      </c>
    </row>
    <row r="386" spans="1:17">
      <c r="A386" s="12">
        <v>3</v>
      </c>
      <c r="B386" s="63" t="s">
        <v>392</v>
      </c>
      <c r="C386" s="148"/>
      <c r="D386" s="149"/>
      <c r="E386" s="13">
        <v>791</v>
      </c>
      <c r="F386" s="13">
        <v>0</v>
      </c>
      <c r="G386" s="208"/>
      <c r="H386" s="124"/>
      <c r="I386" s="158"/>
      <c r="J386" s="8">
        <f>L386*K386</f>
        <v>0</v>
      </c>
      <c r="K386" s="13"/>
      <c r="L386" s="14"/>
      <c r="M386" s="9">
        <v>1</v>
      </c>
      <c r="N386" s="8" t="str">
        <f t="shared" si="78"/>
        <v/>
      </c>
      <c r="O386" s="8" t="str">
        <f t="shared" si="81"/>
        <v>48</v>
      </c>
      <c r="P386" s="8" t="str">
        <f t="shared" si="82"/>
        <v/>
      </c>
      <c r="Q386" s="8">
        <f>SUM(F301:F460)</f>
        <v>0</v>
      </c>
    </row>
    <row r="387" spans="1:17">
      <c r="A387" s="12">
        <v>4</v>
      </c>
      <c r="B387" s="63" t="s">
        <v>464</v>
      </c>
      <c r="C387" s="148"/>
      <c r="D387" s="149"/>
      <c r="E387" s="150">
        <v>724</v>
      </c>
      <c r="F387" s="148">
        <v>0</v>
      </c>
      <c r="G387" s="320"/>
      <c r="H387" s="148"/>
      <c r="I387" s="149"/>
      <c r="M387" s="9">
        <v>1</v>
      </c>
      <c r="N387" s="8" t="str">
        <f t="shared" si="78"/>
        <v/>
      </c>
      <c r="O387" s="8" t="str">
        <f t="shared" si="81"/>
        <v>480</v>
      </c>
      <c r="P387" s="8" t="str">
        <f t="shared" si="82"/>
        <v/>
      </c>
    </row>
    <row r="388" spans="1:17">
      <c r="A388" s="12">
        <v>5</v>
      </c>
      <c r="B388" t="s">
        <v>433</v>
      </c>
      <c r="E388" s="63">
        <v>800</v>
      </c>
      <c r="F388">
        <v>0</v>
      </c>
      <c r="G388" s="320"/>
      <c r="H388" s="148"/>
      <c r="I388" s="149"/>
      <c r="M388" s="9">
        <v>1</v>
      </c>
      <c r="N388" s="8" t="str">
        <f t="shared" si="78"/>
        <v/>
      </c>
      <c r="O388" s="8" t="str">
        <f t="shared" si="81"/>
        <v>48</v>
      </c>
      <c r="P388" s="8" t="str">
        <f t="shared" si="82"/>
        <v/>
      </c>
    </row>
    <row r="389" spans="1:17">
      <c r="A389" s="12">
        <v>6</v>
      </c>
      <c r="B389" s="144" t="s">
        <v>1005</v>
      </c>
      <c r="C389" s="190"/>
      <c r="D389" s="191"/>
      <c r="E389" s="271"/>
      <c r="F389" s="271"/>
      <c r="G389" s="207"/>
      <c r="H389" s="146"/>
      <c r="I389" s="147"/>
      <c r="J389" s="8">
        <f t="shared" ref="J389" si="86">L389*K389</f>
        <v>0</v>
      </c>
      <c r="K389" s="119"/>
      <c r="L389" s="13"/>
      <c r="M389" s="9">
        <v>1</v>
      </c>
      <c r="N389" s="8" t="str">
        <f t="shared" si="78"/>
        <v/>
      </c>
      <c r="O389" s="8" t="str">
        <f t="shared" si="81"/>
        <v>48</v>
      </c>
      <c r="P389" s="8" t="str">
        <f t="shared" si="82"/>
        <v/>
      </c>
    </row>
    <row r="390" spans="1:17">
      <c r="A390" s="12">
        <v>7</v>
      </c>
      <c r="B390" s="63" t="s">
        <v>286</v>
      </c>
      <c r="C390" s="148"/>
      <c r="D390" s="149"/>
      <c r="E390" s="13">
        <v>833</v>
      </c>
      <c r="F390" s="13">
        <v>0</v>
      </c>
      <c r="G390" s="208"/>
      <c r="H390" s="157"/>
      <c r="I390" s="158"/>
      <c r="K390" s="13"/>
      <c r="L390" s="13"/>
      <c r="M390" s="9">
        <v>1</v>
      </c>
      <c r="N390" s="8" t="str">
        <f t="shared" si="78"/>
        <v/>
      </c>
      <c r="O390" s="8" t="str">
        <f t="shared" si="81"/>
        <v>480</v>
      </c>
      <c r="P390" s="8" t="str">
        <f t="shared" si="82"/>
        <v/>
      </c>
    </row>
    <row r="391" spans="1:17">
      <c r="A391" s="12">
        <v>8</v>
      </c>
      <c r="B391" t="s">
        <v>294</v>
      </c>
      <c r="E391" s="8">
        <v>833</v>
      </c>
      <c r="F391" s="8">
        <v>0</v>
      </c>
      <c r="G391" s="321"/>
      <c r="M391" s="8">
        <v>1</v>
      </c>
      <c r="N391" s="8" t="str">
        <f t="shared" si="78"/>
        <v/>
      </c>
      <c r="O391" s="8" t="str">
        <f t="shared" si="81"/>
        <v>48</v>
      </c>
      <c r="P391" s="8" t="str">
        <f t="shared" si="82"/>
        <v/>
      </c>
    </row>
    <row r="392" spans="1:17">
      <c r="A392" s="12">
        <v>9</v>
      </c>
      <c r="B392" s="63"/>
      <c r="C392" s="148"/>
      <c r="D392" s="149"/>
      <c r="E392" s="13"/>
      <c r="F392" s="13"/>
      <c r="G392" s="120"/>
      <c r="H392" s="157"/>
      <c r="I392" s="158"/>
      <c r="K392" s="13"/>
      <c r="L392" s="13"/>
      <c r="M392" s="9"/>
      <c r="N392" s="8" t="str">
        <f t="shared" si="78"/>
        <v/>
      </c>
      <c r="O392" s="8" t="str">
        <f t="shared" si="81"/>
        <v>48</v>
      </c>
      <c r="P392" s="8" t="str">
        <f t="shared" si="82"/>
        <v/>
      </c>
    </row>
    <row r="393" spans="1:17">
      <c r="A393" s="12">
        <v>10</v>
      </c>
      <c r="B393" s="63"/>
      <c r="C393" s="148"/>
      <c r="D393" s="149"/>
      <c r="E393" s="13"/>
      <c r="F393" s="13"/>
      <c r="G393" s="120"/>
      <c r="H393" s="157"/>
      <c r="I393" s="158"/>
      <c r="K393" s="13"/>
      <c r="L393" s="13"/>
      <c r="M393" s="9"/>
      <c r="N393" s="8" t="str">
        <f t="shared" si="78"/>
        <v/>
      </c>
      <c r="O393" s="8" t="str">
        <f t="shared" si="81"/>
        <v>48</v>
      </c>
      <c r="P393" s="8" t="str">
        <f t="shared" si="82"/>
        <v/>
      </c>
    </row>
    <row r="394" spans="1:17">
      <c r="A394" s="12">
        <v>11</v>
      </c>
      <c r="B394" s="63"/>
      <c r="C394" s="148"/>
      <c r="D394" s="149"/>
      <c r="E394" s="13"/>
      <c r="F394" s="13"/>
      <c r="G394" s="275"/>
      <c r="H394" s="157"/>
      <c r="I394" s="158"/>
      <c r="K394" s="13"/>
      <c r="L394" s="13"/>
      <c r="M394" s="9"/>
      <c r="N394" s="8" t="str">
        <f t="shared" si="78"/>
        <v/>
      </c>
      <c r="O394" s="8" t="str">
        <f t="shared" si="81"/>
        <v>48</v>
      </c>
      <c r="P394" s="8" t="str">
        <f t="shared" si="82"/>
        <v/>
      </c>
    </row>
    <row r="395" spans="1:17" ht="16.5">
      <c r="A395" s="7"/>
      <c r="B395" s="53"/>
      <c r="G395" s="162"/>
      <c r="H395" s="162"/>
      <c r="I395" s="162"/>
      <c r="J395" s="8">
        <f t="shared" si="77"/>
        <v>5508</v>
      </c>
      <c r="K395" s="8">
        <v>918</v>
      </c>
      <c r="L395" s="8">
        <v>6</v>
      </c>
      <c r="M395" s="9"/>
      <c r="N395" s="8" t="str">
        <f t="shared" si="78"/>
        <v/>
      </c>
      <c r="O395" s="8" t="str">
        <f t="shared" si="81"/>
        <v>488262</v>
      </c>
      <c r="P395" s="8" t="str">
        <f t="shared" si="82"/>
        <v/>
      </c>
    </row>
    <row r="396" spans="1:17" ht="16.5">
      <c r="A396" s="7"/>
      <c r="G396" s="162"/>
      <c r="H396" s="162"/>
      <c r="I396" s="162"/>
      <c r="J396" s="8">
        <f t="shared" si="77"/>
        <v>0</v>
      </c>
      <c r="M396" s="9"/>
      <c r="N396" s="8" t="e">
        <f>IF(#REF!&gt;0,"48"&amp;#REF!&amp;"","")</f>
        <v>#REF!</v>
      </c>
      <c r="O396" s="8" t="e">
        <f>"48"&amp;#REF!&amp;""</f>
        <v>#REF!</v>
      </c>
      <c r="P396" s="8" t="e">
        <f>IF(#REF!=100,"48"&amp;#REF!&amp;"","")</f>
        <v>#REF!</v>
      </c>
    </row>
    <row r="397" spans="1:17" ht="16.5">
      <c r="A397" s="7"/>
      <c r="G397" s="162"/>
      <c r="H397" s="162"/>
      <c r="I397" s="162"/>
      <c r="J397" s="8">
        <f t="shared" si="77"/>
        <v>0</v>
      </c>
      <c r="M397" s="9"/>
      <c r="N397" s="8" t="e">
        <f>IF(#REF!&gt;0,"48"&amp;#REF!&amp;"","")</f>
        <v>#REF!</v>
      </c>
      <c r="O397" s="8" t="e">
        <f>"48"&amp;#REF!&amp;""</f>
        <v>#REF!</v>
      </c>
      <c r="P397" s="8" t="e">
        <f>IF(#REF!=100,"48"&amp;#REF!&amp;"","")</f>
        <v>#REF!</v>
      </c>
    </row>
    <row r="398" spans="1:17" ht="18.75">
      <c r="A398" s="7"/>
      <c r="B398" s="2" t="s">
        <v>11</v>
      </c>
      <c r="C398" s="11"/>
      <c r="D398" s="11"/>
      <c r="G398" s="162"/>
      <c r="H398" s="162"/>
      <c r="I398" s="162"/>
      <c r="J398" s="8">
        <f t="shared" si="77"/>
        <v>0</v>
      </c>
      <c r="M398" s="9"/>
      <c r="N398" s="8" t="e">
        <f>IF(#REF!&gt;0,"48"&amp;#REF!&amp;"","")</f>
        <v>#REF!</v>
      </c>
      <c r="O398" s="8" t="e">
        <f>"48"&amp;#REF!&amp;""</f>
        <v>#REF!</v>
      </c>
      <c r="P398" s="8" t="e">
        <f>IF(#REF!=100,"48"&amp;#REF!&amp;"","")</f>
        <v>#REF!</v>
      </c>
    </row>
    <row r="399" spans="1:17" ht="16.5">
      <c r="A399" s="7"/>
      <c r="G399" s="162"/>
      <c r="H399" s="162"/>
      <c r="I399" s="162"/>
      <c r="J399" s="8">
        <f t="shared" ref="J399:J411" si="87">L399*K399</f>
        <v>0</v>
      </c>
      <c r="M399" s="9"/>
      <c r="N399" s="8" t="str">
        <f t="shared" ref="N399:N403" si="88">IF(F429&gt;0,"48"&amp;J429&amp;"","")</f>
        <v/>
      </c>
      <c r="O399" s="8" t="str">
        <f t="shared" ref="O399:O403" si="89">"48"&amp;J429&amp;""</f>
        <v>480</v>
      </c>
      <c r="P399" s="8" t="str">
        <f t="shared" ref="P399:P403" si="90">IF(E429=100,"48"&amp;J429&amp;"","")</f>
        <v/>
      </c>
    </row>
    <row r="400" spans="1:17">
      <c r="A400" s="12">
        <v>1</v>
      </c>
      <c r="B400" s="63" t="s">
        <v>359</v>
      </c>
      <c r="C400" s="148"/>
      <c r="D400" s="149"/>
      <c r="E400" s="13">
        <v>833</v>
      </c>
      <c r="F400" s="13">
        <v>0</v>
      </c>
      <c r="G400" s="208"/>
      <c r="H400" s="124"/>
      <c r="I400" s="158"/>
      <c r="K400" s="13"/>
      <c r="L400" s="13"/>
      <c r="M400" s="9">
        <v>1</v>
      </c>
      <c r="N400" s="8" t="str">
        <f t="shared" si="88"/>
        <v/>
      </c>
      <c r="O400" s="8" t="str">
        <f t="shared" si="89"/>
        <v>480</v>
      </c>
      <c r="P400" s="8" t="str">
        <f t="shared" si="90"/>
        <v/>
      </c>
    </row>
    <row r="401" spans="1:16">
      <c r="A401" s="12">
        <v>2</v>
      </c>
      <c r="B401" s="63" t="s">
        <v>1045</v>
      </c>
      <c r="C401" s="148"/>
      <c r="D401" s="149"/>
      <c r="E401" s="13">
        <v>833</v>
      </c>
      <c r="F401" s="13">
        <v>0</v>
      </c>
      <c r="G401" s="208"/>
      <c r="H401" s="157"/>
      <c r="I401" s="158"/>
      <c r="K401" s="13"/>
      <c r="L401" s="13"/>
      <c r="M401" s="9">
        <v>1</v>
      </c>
      <c r="N401" s="8" t="str">
        <f t="shared" si="88"/>
        <v/>
      </c>
      <c r="O401" s="8" t="str">
        <f t="shared" si="89"/>
        <v>480</v>
      </c>
      <c r="P401" s="8" t="str">
        <f t="shared" si="90"/>
        <v/>
      </c>
    </row>
    <row r="402" spans="1:16">
      <c r="A402" s="12">
        <v>3</v>
      </c>
      <c r="B402" s="63" t="s">
        <v>1125</v>
      </c>
      <c r="C402" s="148"/>
      <c r="D402" s="149"/>
      <c r="E402" s="13">
        <v>470</v>
      </c>
      <c r="F402" s="13">
        <v>0</v>
      </c>
      <c r="G402" s="208"/>
      <c r="H402" s="157"/>
      <c r="I402" s="158"/>
      <c r="K402" s="13"/>
      <c r="L402" s="13"/>
      <c r="M402" s="9">
        <v>1</v>
      </c>
      <c r="N402" s="8" t="str">
        <f t="shared" si="88"/>
        <v/>
      </c>
      <c r="O402" s="8" t="str">
        <f t="shared" si="89"/>
        <v>480</v>
      </c>
      <c r="P402" s="8" t="str">
        <f t="shared" si="90"/>
        <v/>
      </c>
    </row>
    <row r="403" spans="1:16">
      <c r="A403" s="12">
        <v>4</v>
      </c>
      <c r="B403" s="120" t="s">
        <v>276</v>
      </c>
      <c r="C403" s="157"/>
      <c r="D403" s="158"/>
      <c r="E403" s="119">
        <v>833</v>
      </c>
      <c r="F403" s="119">
        <v>0</v>
      </c>
      <c r="G403" s="208"/>
      <c r="H403" s="124"/>
      <c r="I403" s="158"/>
      <c r="J403" s="8">
        <f t="shared" si="87"/>
        <v>0</v>
      </c>
      <c r="K403" s="119"/>
      <c r="L403" s="119"/>
      <c r="M403" s="9">
        <v>1</v>
      </c>
      <c r="N403" s="8" t="str">
        <f t="shared" si="88"/>
        <v/>
      </c>
      <c r="O403" s="8" t="str">
        <f t="shared" si="89"/>
        <v>480</v>
      </c>
      <c r="P403" s="8" t="str">
        <f t="shared" si="90"/>
        <v/>
      </c>
    </row>
    <row r="404" spans="1:16">
      <c r="A404" s="12">
        <v>5</v>
      </c>
      <c r="B404" s="144" t="s">
        <v>375</v>
      </c>
      <c r="C404" s="190"/>
      <c r="D404" s="191"/>
      <c r="E404" s="56">
        <v>833</v>
      </c>
      <c r="F404" s="13">
        <v>0</v>
      </c>
      <c r="G404" s="208"/>
      <c r="H404" s="157"/>
      <c r="I404" s="158"/>
      <c r="K404" s="13"/>
      <c r="L404" s="14"/>
      <c r="M404" s="9">
        <v>1</v>
      </c>
      <c r="N404" s="8" t="e">
        <f>IF(#REF!&gt;0,"48"&amp;#REF!&amp;"","")</f>
        <v>#REF!</v>
      </c>
      <c r="O404" s="8" t="e">
        <f>"48"&amp;#REF!&amp;""</f>
        <v>#REF!</v>
      </c>
      <c r="P404" s="8" t="e">
        <f>IF(#REF!=100,"48"&amp;#REF!&amp;"","")</f>
        <v>#REF!</v>
      </c>
    </row>
    <row r="405" spans="1:16">
      <c r="A405" s="12">
        <v>6</v>
      </c>
      <c r="B405" s="63" t="s">
        <v>578</v>
      </c>
      <c r="C405" s="148"/>
      <c r="D405" s="149"/>
      <c r="E405" s="13">
        <v>791</v>
      </c>
      <c r="F405" s="13">
        <v>0</v>
      </c>
      <c r="G405" s="208"/>
      <c r="H405" s="124"/>
      <c r="I405" s="158"/>
      <c r="K405" s="13"/>
      <c r="L405" s="13"/>
      <c r="M405" s="9">
        <v>1</v>
      </c>
      <c r="N405" s="8" t="str">
        <f>IF(F465&gt;0,"48"&amp;J465&amp;"","")</f>
        <v/>
      </c>
      <c r="O405" s="8" t="str">
        <f>"48"&amp;J465&amp;""</f>
        <v>4814688</v>
      </c>
      <c r="P405" s="8" t="str">
        <f>IF(E465=100,"48"&amp;J465&amp;"","")</f>
        <v/>
      </c>
    </row>
    <row r="406" spans="1:16">
      <c r="A406" s="12">
        <v>7</v>
      </c>
      <c r="B406" s="63" t="s">
        <v>579</v>
      </c>
      <c r="C406" s="148"/>
      <c r="D406" s="149"/>
      <c r="E406" s="13">
        <v>791</v>
      </c>
      <c r="F406" s="13">
        <v>0</v>
      </c>
      <c r="G406" s="208"/>
      <c r="H406" s="124"/>
      <c r="I406" s="158"/>
      <c r="J406" s="8">
        <f t="shared" ref="J406" si="91">L406*K406</f>
        <v>0</v>
      </c>
      <c r="K406" s="13"/>
      <c r="L406" s="13"/>
      <c r="M406" s="9">
        <v>1</v>
      </c>
      <c r="N406" s="8" t="str">
        <f>IF(F435&gt;0,"48"&amp;J435&amp;"","")</f>
        <v/>
      </c>
      <c r="O406" s="8" t="str">
        <f>"48"&amp;J435&amp;""</f>
        <v>48</v>
      </c>
      <c r="P406" s="8" t="str">
        <f>IF(E435=100,"48"&amp;J435&amp;"","")</f>
        <v/>
      </c>
    </row>
    <row r="407" spans="1:16">
      <c r="A407" s="12">
        <v>8</v>
      </c>
      <c r="B407" s="144" t="s">
        <v>256</v>
      </c>
      <c r="C407" s="190"/>
      <c r="D407" s="191"/>
      <c r="E407" s="56">
        <v>791</v>
      </c>
      <c r="F407" s="13">
        <v>0</v>
      </c>
      <c r="G407" s="208"/>
      <c r="H407" s="157"/>
      <c r="I407" s="158"/>
      <c r="K407" s="13"/>
      <c r="L407" s="14"/>
      <c r="M407" s="9">
        <v>1</v>
      </c>
      <c r="N407" s="8" t="str">
        <f t="shared" ref="N407:N411" si="92">IF(F437&gt;0,"48"&amp;J437&amp;"","")</f>
        <v/>
      </c>
      <c r="O407" s="8" t="str">
        <f t="shared" ref="O407:O411" si="93">"48"&amp;J437&amp;""</f>
        <v>48</v>
      </c>
      <c r="P407" s="8" t="str">
        <f t="shared" ref="P407:P411" si="94">IF(E437=100,"48"&amp;J437&amp;"","")</f>
        <v/>
      </c>
    </row>
    <row r="408" spans="1:16">
      <c r="A408" s="12">
        <v>9</v>
      </c>
      <c r="B408" s="145"/>
      <c r="C408" s="146"/>
      <c r="D408" s="147"/>
      <c r="E408" s="132"/>
      <c r="F408" s="119"/>
      <c r="G408" s="120"/>
      <c r="H408" s="157"/>
      <c r="I408" s="158"/>
      <c r="J408" s="162"/>
      <c r="K408" s="119"/>
      <c r="L408" s="133"/>
      <c r="M408" s="122"/>
      <c r="N408" s="8" t="str">
        <f t="shared" si="92"/>
        <v/>
      </c>
      <c r="O408" s="8" t="str">
        <f t="shared" si="93"/>
        <v>48</v>
      </c>
      <c r="P408" s="8" t="str">
        <f t="shared" si="94"/>
        <v/>
      </c>
    </row>
    <row r="409" spans="1:16">
      <c r="A409" s="12">
        <v>10</v>
      </c>
      <c r="B409" s="63"/>
      <c r="C409" s="148"/>
      <c r="D409" s="149"/>
      <c r="E409" s="13"/>
      <c r="F409" s="13"/>
      <c r="G409" s="120"/>
      <c r="H409" s="157"/>
      <c r="I409" s="158"/>
      <c r="K409" s="13"/>
      <c r="L409" s="13"/>
      <c r="M409" s="9"/>
      <c r="N409" s="8" t="str">
        <f t="shared" si="92"/>
        <v/>
      </c>
      <c r="O409" s="8" t="str">
        <f t="shared" si="93"/>
        <v>48</v>
      </c>
      <c r="P409" s="8" t="str">
        <f t="shared" si="94"/>
        <v/>
      </c>
    </row>
    <row r="410" spans="1:16">
      <c r="A410" s="12">
        <v>11</v>
      </c>
      <c r="B410" s="63"/>
      <c r="C410" s="148"/>
      <c r="D410" s="149"/>
      <c r="E410" s="13"/>
      <c r="F410" s="13"/>
      <c r="G410" s="120"/>
      <c r="H410" s="157"/>
      <c r="I410" s="158"/>
      <c r="K410" s="13"/>
      <c r="L410" s="14"/>
      <c r="M410" s="9"/>
      <c r="N410" s="8" t="str">
        <f t="shared" si="92"/>
        <v/>
      </c>
      <c r="O410" s="8" t="str">
        <f t="shared" si="93"/>
        <v>48</v>
      </c>
      <c r="P410" s="8" t="str">
        <f t="shared" si="94"/>
        <v/>
      </c>
    </row>
    <row r="411" spans="1:16">
      <c r="A411" s="12">
        <v>12</v>
      </c>
      <c r="B411" s="63"/>
      <c r="C411" s="148"/>
      <c r="D411" s="149"/>
      <c r="E411" s="13"/>
      <c r="F411" s="13"/>
      <c r="G411" s="275"/>
      <c r="H411" s="157"/>
      <c r="I411" s="158"/>
      <c r="J411" s="8">
        <f t="shared" si="87"/>
        <v>8262</v>
      </c>
      <c r="K411" s="13">
        <v>918</v>
      </c>
      <c r="L411" s="13">
        <v>9</v>
      </c>
      <c r="M411" s="9"/>
      <c r="N411" s="8" t="str">
        <f t="shared" si="92"/>
        <v/>
      </c>
      <c r="O411" s="8" t="str">
        <f t="shared" si="93"/>
        <v>48</v>
      </c>
      <c r="P411" s="8" t="str">
        <f t="shared" si="94"/>
        <v/>
      </c>
    </row>
    <row r="414" spans="1:16" ht="18.75">
      <c r="A414" s="7"/>
      <c r="B414" s="2" t="s">
        <v>17</v>
      </c>
      <c r="C414" s="11"/>
      <c r="D414" s="11"/>
      <c r="G414" s="162"/>
      <c r="H414" s="162"/>
      <c r="I414" s="162"/>
      <c r="J414" s="8">
        <f t="shared" ref="J414:J415" si="95">L414*K414</f>
        <v>0</v>
      </c>
      <c r="M414" s="9"/>
      <c r="N414" s="8" t="e">
        <f>IF(#REF!&gt;0,"48"&amp;#REF!&amp;"","")</f>
        <v>#REF!</v>
      </c>
      <c r="O414" s="8" t="e">
        <f>"48"&amp;#REF!&amp;""</f>
        <v>#REF!</v>
      </c>
      <c r="P414" s="8" t="e">
        <f>IF(#REF!=100,"48"&amp;#REF!&amp;"","")</f>
        <v>#REF!</v>
      </c>
    </row>
    <row r="415" spans="1:16" ht="16.5">
      <c r="A415" s="7"/>
      <c r="G415" s="162"/>
      <c r="H415" s="162"/>
      <c r="I415" s="162"/>
      <c r="J415" s="8">
        <f t="shared" si="95"/>
        <v>0</v>
      </c>
      <c r="M415" s="9"/>
      <c r="N415" s="8" t="str">
        <f t="shared" ref="N415:N420" si="96">IF(F446&gt;0,"48"&amp;J446&amp;"","")</f>
        <v/>
      </c>
      <c r="O415" s="8" t="str">
        <f t="shared" ref="O415:O420" si="97">"48"&amp;J446&amp;""</f>
        <v>480</v>
      </c>
      <c r="P415" s="8" t="str">
        <f t="shared" ref="P415:P420" si="98">IF(E446=100,"48"&amp;J446&amp;"","")</f>
        <v/>
      </c>
    </row>
    <row r="416" spans="1:16">
      <c r="A416" s="12">
        <v>1</v>
      </c>
      <c r="B416" s="63" t="s">
        <v>448</v>
      </c>
      <c r="C416" s="148"/>
      <c r="D416" s="149"/>
      <c r="E416" s="14">
        <v>791</v>
      </c>
      <c r="F416" s="14">
        <v>0</v>
      </c>
      <c r="G416" s="208"/>
      <c r="H416" s="124"/>
      <c r="I416" s="158"/>
      <c r="J416" s="8">
        <f>L416*K416</f>
        <v>0</v>
      </c>
      <c r="K416" s="13"/>
      <c r="L416" s="13"/>
      <c r="M416" s="9">
        <v>1</v>
      </c>
      <c r="N416" s="8" t="str">
        <f t="shared" si="96"/>
        <v/>
      </c>
      <c r="O416" s="8" t="str">
        <f t="shared" si="97"/>
        <v>480</v>
      </c>
      <c r="P416" s="8" t="str">
        <f t="shared" si="98"/>
        <v/>
      </c>
    </row>
    <row r="417" spans="1:16">
      <c r="A417" s="12">
        <v>2</v>
      </c>
      <c r="B417" s="63" t="s">
        <v>261</v>
      </c>
      <c r="C417" s="148"/>
      <c r="D417" s="149"/>
      <c r="E417" s="13">
        <v>750</v>
      </c>
      <c r="F417" s="13">
        <v>0</v>
      </c>
      <c r="G417" s="208"/>
      <c r="H417" s="124"/>
      <c r="I417" s="158"/>
      <c r="J417" s="8">
        <f t="shared" ref="J417:J420" si="99">L417*K417</f>
        <v>0</v>
      </c>
      <c r="K417" s="13"/>
      <c r="L417" s="14"/>
      <c r="M417" s="9">
        <v>1</v>
      </c>
      <c r="N417" s="8" t="str">
        <f t="shared" si="96"/>
        <v/>
      </c>
      <c r="O417" s="8" t="str">
        <f t="shared" si="97"/>
        <v>480</v>
      </c>
      <c r="P417" s="8" t="str">
        <f t="shared" si="98"/>
        <v/>
      </c>
    </row>
    <row r="418" spans="1:16">
      <c r="A418" s="12">
        <v>3</v>
      </c>
      <c r="B418" s="63" t="s">
        <v>714</v>
      </c>
      <c r="C418" s="148"/>
      <c r="D418" s="149"/>
      <c r="E418" s="13">
        <v>791</v>
      </c>
      <c r="F418" s="13">
        <v>0</v>
      </c>
      <c r="G418" s="208"/>
      <c r="H418" s="124"/>
      <c r="I418" s="158"/>
      <c r="J418" s="8">
        <f t="shared" si="99"/>
        <v>0</v>
      </c>
      <c r="K418" s="13"/>
      <c r="L418" s="14"/>
      <c r="M418" s="9">
        <v>1</v>
      </c>
      <c r="N418" s="8" t="str">
        <f t="shared" si="96"/>
        <v/>
      </c>
      <c r="O418" s="8" t="str">
        <f t="shared" si="97"/>
        <v>480</v>
      </c>
      <c r="P418" s="8" t="str">
        <f t="shared" si="98"/>
        <v/>
      </c>
    </row>
    <row r="419" spans="1:16">
      <c r="A419" s="12">
        <v>4</v>
      </c>
      <c r="B419" s="120" t="s">
        <v>268</v>
      </c>
      <c r="C419" s="157"/>
      <c r="D419" s="158"/>
      <c r="E419" s="119">
        <v>833</v>
      </c>
      <c r="F419" s="119">
        <v>0</v>
      </c>
      <c r="G419" s="208"/>
      <c r="H419" s="124"/>
      <c r="I419" s="158"/>
      <c r="J419" s="8">
        <f t="shared" si="99"/>
        <v>0</v>
      </c>
      <c r="K419" s="119"/>
      <c r="L419" s="119"/>
      <c r="M419" s="9">
        <v>1</v>
      </c>
      <c r="N419" s="8" t="str">
        <f t="shared" si="96"/>
        <v/>
      </c>
      <c r="O419" s="8" t="str">
        <f t="shared" si="97"/>
        <v>480</v>
      </c>
      <c r="P419" s="8" t="str">
        <f t="shared" si="98"/>
        <v/>
      </c>
    </row>
    <row r="420" spans="1:16">
      <c r="A420" s="12">
        <v>5</v>
      </c>
      <c r="B420" s="144" t="s">
        <v>277</v>
      </c>
      <c r="C420" s="190"/>
      <c r="D420" s="191"/>
      <c r="E420" s="56">
        <v>983</v>
      </c>
      <c r="F420" s="13">
        <v>0</v>
      </c>
      <c r="G420" s="208"/>
      <c r="H420" s="124"/>
      <c r="I420" s="158"/>
      <c r="J420" s="8">
        <f t="shared" si="99"/>
        <v>0</v>
      </c>
      <c r="K420" s="13"/>
      <c r="L420" s="14"/>
      <c r="M420" s="9">
        <v>1</v>
      </c>
      <c r="N420" s="8" t="str">
        <f t="shared" si="96"/>
        <v/>
      </c>
      <c r="O420" s="8" t="str">
        <f t="shared" si="97"/>
        <v>480</v>
      </c>
      <c r="P420" s="8" t="str">
        <f t="shared" si="98"/>
        <v/>
      </c>
    </row>
    <row r="421" spans="1:16">
      <c r="A421" s="12">
        <v>6</v>
      </c>
      <c r="B421" s="63" t="s">
        <v>850</v>
      </c>
      <c r="C421" s="148"/>
      <c r="D421" s="149"/>
      <c r="E421" s="266"/>
      <c r="F421" s="266"/>
      <c r="G421" s="208"/>
      <c r="H421" s="124"/>
      <c r="I421" s="158"/>
      <c r="K421" s="13"/>
      <c r="L421" s="13"/>
      <c r="M421" s="9">
        <v>1</v>
      </c>
      <c r="N421" s="8" t="str">
        <f>IF(F482&gt;0,"48"&amp;J482&amp;"","")</f>
        <v/>
      </c>
      <c r="O421" s="8" t="str">
        <f>"48"&amp;J482&amp;""</f>
        <v>48</v>
      </c>
      <c r="P421" s="8" t="str">
        <f>IF(E482=100,"48"&amp;J482&amp;"","")</f>
        <v/>
      </c>
    </row>
    <row r="422" spans="1:16">
      <c r="A422" s="12">
        <v>7</v>
      </c>
      <c r="B422" s="63" t="s">
        <v>401</v>
      </c>
      <c r="C422" s="148"/>
      <c r="D422" s="149"/>
      <c r="E422" s="13">
        <v>766</v>
      </c>
      <c r="F422" s="13">
        <v>0</v>
      </c>
      <c r="G422" s="208"/>
      <c r="H422" s="124"/>
      <c r="I422" s="158"/>
      <c r="J422" s="8">
        <f t="shared" ref="J422" si="100">L422*K422</f>
        <v>0</v>
      </c>
      <c r="K422" s="13"/>
      <c r="L422" s="13"/>
      <c r="M422" s="9">
        <v>1</v>
      </c>
      <c r="N422" s="8" t="str">
        <f t="shared" ref="N422:N427" si="101">IF(F453&gt;0,"48"&amp;J453&amp;"","")</f>
        <v/>
      </c>
      <c r="O422" s="8" t="str">
        <f t="shared" ref="O422:O427" si="102">"48"&amp;J453&amp;""</f>
        <v>480</v>
      </c>
      <c r="P422" s="8" t="str">
        <f t="shared" ref="P422:P427" si="103">IF(E453=100,"48"&amp;J453&amp;"","")</f>
        <v/>
      </c>
    </row>
    <row r="423" spans="1:16">
      <c r="A423" s="12">
        <v>8</v>
      </c>
      <c r="B423" s="63" t="s">
        <v>1038</v>
      </c>
      <c r="C423" s="148"/>
      <c r="D423" s="149"/>
      <c r="E423" s="13">
        <v>791</v>
      </c>
      <c r="F423" s="13">
        <v>0</v>
      </c>
      <c r="G423" s="208"/>
      <c r="H423" s="157"/>
      <c r="I423" s="158"/>
      <c r="K423" s="13"/>
      <c r="L423" s="14"/>
      <c r="M423" s="9">
        <v>1</v>
      </c>
      <c r="N423" s="8" t="str">
        <f t="shared" si="101"/>
        <v/>
      </c>
      <c r="O423" s="8" t="str">
        <f t="shared" si="102"/>
        <v>480</v>
      </c>
      <c r="P423" s="8" t="str">
        <f t="shared" si="103"/>
        <v/>
      </c>
    </row>
    <row r="424" spans="1:16">
      <c r="A424" s="12">
        <v>9</v>
      </c>
      <c r="B424" s="144" t="s">
        <v>441</v>
      </c>
      <c r="C424" s="190"/>
      <c r="D424" s="191"/>
      <c r="E424" s="56">
        <v>833</v>
      </c>
      <c r="F424" s="13">
        <v>0</v>
      </c>
      <c r="G424" s="208"/>
      <c r="H424" s="157"/>
      <c r="I424" s="158"/>
      <c r="K424" s="13"/>
      <c r="L424" s="14"/>
      <c r="M424" s="9">
        <v>1</v>
      </c>
      <c r="N424" s="8" t="str">
        <f t="shared" si="101"/>
        <v/>
      </c>
      <c r="O424" s="8" t="str">
        <f t="shared" si="102"/>
        <v>480</v>
      </c>
      <c r="P424" s="8" t="str">
        <f t="shared" si="103"/>
        <v/>
      </c>
    </row>
    <row r="425" spans="1:16">
      <c r="A425" s="12">
        <v>10</v>
      </c>
      <c r="B425" s="145" t="s">
        <v>750</v>
      </c>
      <c r="C425" s="146"/>
      <c r="D425" s="147"/>
      <c r="E425" s="132">
        <v>833</v>
      </c>
      <c r="F425" s="119">
        <v>0</v>
      </c>
      <c r="G425" s="207"/>
      <c r="H425" s="157"/>
      <c r="I425" s="158"/>
      <c r="J425" s="8">
        <f t="shared" ref="J425" si="104">L425*K425</f>
        <v>0</v>
      </c>
      <c r="K425" s="119"/>
      <c r="L425" s="14"/>
      <c r="M425" s="122">
        <v>1</v>
      </c>
      <c r="N425" s="8" t="str">
        <f t="shared" si="101"/>
        <v/>
      </c>
      <c r="O425" s="8" t="str">
        <f t="shared" si="102"/>
        <v>48</v>
      </c>
      <c r="P425" s="8" t="str">
        <f t="shared" si="103"/>
        <v/>
      </c>
    </row>
    <row r="426" spans="1:16">
      <c r="A426" s="12">
        <v>11</v>
      </c>
      <c r="B426" s="63" t="s">
        <v>606</v>
      </c>
      <c r="C426" s="148"/>
      <c r="D426" s="149"/>
      <c r="E426" s="13">
        <v>749</v>
      </c>
      <c r="F426" s="13">
        <v>0</v>
      </c>
      <c r="G426" s="207"/>
      <c r="H426" s="157"/>
      <c r="I426" s="158"/>
      <c r="K426" s="13"/>
      <c r="L426" s="13"/>
      <c r="M426" s="9">
        <v>1</v>
      </c>
      <c r="N426" s="8" t="str">
        <f t="shared" si="101"/>
        <v/>
      </c>
      <c r="O426" s="8" t="str">
        <f t="shared" si="102"/>
        <v>480</v>
      </c>
      <c r="P426" s="8" t="str">
        <f t="shared" si="103"/>
        <v/>
      </c>
    </row>
    <row r="427" spans="1:16">
      <c r="A427" s="12">
        <v>12</v>
      </c>
      <c r="B427" s="63"/>
      <c r="C427" s="148"/>
      <c r="D427" s="149"/>
      <c r="E427" s="13"/>
      <c r="F427" s="13"/>
      <c r="G427" s="275"/>
      <c r="H427" s="157"/>
      <c r="I427" s="158"/>
      <c r="J427" s="8">
        <f t="shared" ref="J427" si="105">L427*K427</f>
        <v>9180</v>
      </c>
      <c r="K427" s="13">
        <v>918</v>
      </c>
      <c r="L427" s="13">
        <v>10</v>
      </c>
      <c r="M427" s="9"/>
      <c r="N427" s="8" t="str">
        <f t="shared" si="101"/>
        <v/>
      </c>
      <c r="O427" s="8" t="str">
        <f t="shared" si="102"/>
        <v>480</v>
      </c>
      <c r="P427" s="8" t="str">
        <f t="shared" si="103"/>
        <v/>
      </c>
    </row>
    <row r="429" spans="1:16" ht="18.75">
      <c r="A429" s="7"/>
      <c r="B429" s="10" t="s">
        <v>17</v>
      </c>
      <c r="C429" s="11"/>
      <c r="D429" s="11"/>
      <c r="G429" s="162"/>
      <c r="H429" s="162"/>
      <c r="I429" s="162"/>
      <c r="J429" s="8">
        <f t="shared" ref="J429:J461" si="106">L429*K429</f>
        <v>0</v>
      </c>
      <c r="M429" s="9"/>
      <c r="N429" s="8" t="str">
        <f t="shared" ref="N429:N448" si="107">IF(F442&gt;0,"48"&amp;J442&amp;"","")</f>
        <v/>
      </c>
      <c r="O429" s="8" t="str">
        <f t="shared" ref="O429:O448" si="108">"48"&amp;J442&amp;""</f>
        <v>487344</v>
      </c>
      <c r="P429" s="8" t="str">
        <f t="shared" ref="P429:P448" si="109">IF(E442=100,"48"&amp;J442&amp;"","")</f>
        <v/>
      </c>
    </row>
    <row r="430" spans="1:16" ht="16.5">
      <c r="A430" s="7"/>
      <c r="G430" s="162"/>
      <c r="H430" s="162"/>
      <c r="I430" s="162"/>
      <c r="J430" s="8">
        <f t="shared" si="106"/>
        <v>0</v>
      </c>
      <c r="M430" s="9"/>
      <c r="N430" s="8" t="str">
        <f t="shared" si="107"/>
        <v/>
      </c>
      <c r="O430" s="8" t="str">
        <f t="shared" si="108"/>
        <v>480</v>
      </c>
      <c r="P430" s="8" t="str">
        <f t="shared" si="109"/>
        <v/>
      </c>
    </row>
    <row r="431" spans="1:16">
      <c r="A431" s="12">
        <v>1</v>
      </c>
      <c r="B431" s="144" t="s">
        <v>260</v>
      </c>
      <c r="C431" s="190"/>
      <c r="D431" s="191"/>
      <c r="E431" s="56">
        <v>750</v>
      </c>
      <c r="F431" s="56">
        <v>0</v>
      </c>
      <c r="G431" s="207"/>
      <c r="H431" s="146"/>
      <c r="I431" s="147"/>
      <c r="J431" s="9">
        <f t="shared" si="106"/>
        <v>0</v>
      </c>
      <c r="K431" s="56"/>
      <c r="L431" s="104"/>
      <c r="M431" s="9">
        <v>1</v>
      </c>
      <c r="N431" s="8" t="str">
        <f t="shared" si="107"/>
        <v/>
      </c>
      <c r="O431" s="8" t="str">
        <f t="shared" si="108"/>
        <v>480</v>
      </c>
      <c r="P431" s="8" t="str">
        <f t="shared" si="109"/>
        <v/>
      </c>
    </row>
    <row r="432" spans="1:16">
      <c r="A432" s="12">
        <v>2</v>
      </c>
      <c r="B432" s="63" t="s">
        <v>270</v>
      </c>
      <c r="C432" s="148"/>
      <c r="D432" s="149"/>
      <c r="E432" s="13">
        <v>791</v>
      </c>
      <c r="F432" s="13">
        <v>0</v>
      </c>
      <c r="G432" s="207"/>
      <c r="H432" s="157"/>
      <c r="I432" s="158"/>
      <c r="J432" s="8">
        <f t="shared" si="106"/>
        <v>0</v>
      </c>
      <c r="K432" s="13"/>
      <c r="L432" s="13"/>
      <c r="M432" s="9">
        <v>1</v>
      </c>
      <c r="N432" s="8" t="str">
        <f t="shared" si="107"/>
        <v/>
      </c>
      <c r="O432" s="8" t="str">
        <f t="shared" si="108"/>
        <v>480</v>
      </c>
      <c r="P432" s="8" t="str">
        <f t="shared" si="109"/>
        <v/>
      </c>
    </row>
    <row r="433" spans="1:16">
      <c r="A433" s="12">
        <v>3</v>
      </c>
      <c r="B433" s="63" t="s">
        <v>278</v>
      </c>
      <c r="C433" s="148"/>
      <c r="D433" s="149"/>
      <c r="E433" s="13">
        <v>950</v>
      </c>
      <c r="F433" s="13">
        <v>0</v>
      </c>
      <c r="G433" s="207"/>
      <c r="H433" s="124" t="s">
        <v>1116</v>
      </c>
      <c r="I433" s="158"/>
      <c r="J433" s="8">
        <f t="shared" si="106"/>
        <v>0</v>
      </c>
      <c r="K433" s="13"/>
      <c r="L433" s="13"/>
      <c r="M433" s="9">
        <v>1</v>
      </c>
      <c r="N433" s="8" t="str">
        <f t="shared" si="107"/>
        <v/>
      </c>
      <c r="O433" s="8" t="str">
        <f t="shared" si="108"/>
        <v>480</v>
      </c>
      <c r="P433" s="8" t="str">
        <f t="shared" si="109"/>
        <v/>
      </c>
    </row>
    <row r="434" spans="1:16">
      <c r="A434" s="12">
        <v>4</v>
      </c>
      <c r="B434" s="63" t="s">
        <v>866</v>
      </c>
      <c r="C434" s="148"/>
      <c r="D434" s="149"/>
      <c r="E434" s="13">
        <v>766</v>
      </c>
      <c r="F434" s="13">
        <v>0</v>
      </c>
      <c r="G434" s="207"/>
      <c r="H434" s="157"/>
      <c r="I434" s="158"/>
      <c r="J434" s="8">
        <f>L434*K434</f>
        <v>0</v>
      </c>
      <c r="K434" s="13"/>
      <c r="L434" s="14"/>
      <c r="M434" s="9">
        <v>1</v>
      </c>
      <c r="N434" s="8" t="str">
        <f t="shared" si="107"/>
        <v/>
      </c>
      <c r="O434" s="8" t="str">
        <f t="shared" si="108"/>
        <v>480</v>
      </c>
      <c r="P434" s="8" t="str">
        <f t="shared" si="109"/>
        <v/>
      </c>
    </row>
    <row r="435" spans="1:16">
      <c r="A435" s="12">
        <v>5</v>
      </c>
      <c r="B435" s="63" t="s">
        <v>400</v>
      </c>
      <c r="C435" s="148"/>
      <c r="D435" s="149"/>
      <c r="E435" s="13">
        <v>766</v>
      </c>
      <c r="F435" s="13">
        <v>0</v>
      </c>
      <c r="G435" s="207"/>
      <c r="H435" s="157"/>
      <c r="I435" s="158"/>
      <c r="K435" s="13"/>
      <c r="L435" s="14"/>
      <c r="M435" s="9">
        <v>1</v>
      </c>
      <c r="N435" s="8" t="str">
        <f t="shared" si="107"/>
        <v/>
      </c>
      <c r="O435" s="8" t="str">
        <f t="shared" si="108"/>
        <v>480</v>
      </c>
      <c r="P435" s="8" t="str">
        <f t="shared" si="109"/>
        <v/>
      </c>
    </row>
    <row r="436" spans="1:16">
      <c r="A436" s="12">
        <v>6</v>
      </c>
      <c r="B436" s="63" t="s">
        <v>869</v>
      </c>
      <c r="C436" s="148"/>
      <c r="D436" s="149"/>
      <c r="E436" s="14">
        <v>791</v>
      </c>
      <c r="F436" s="14">
        <v>0</v>
      </c>
      <c r="G436" s="320"/>
      <c r="H436" s="124"/>
      <c r="I436" s="158"/>
      <c r="K436" s="13"/>
      <c r="L436" s="13"/>
      <c r="M436" s="9">
        <v>1</v>
      </c>
      <c r="N436" s="8" t="str">
        <f t="shared" si="107"/>
        <v/>
      </c>
      <c r="O436" s="8" t="str">
        <f t="shared" si="108"/>
        <v>480</v>
      </c>
      <c r="P436" s="8" t="str">
        <f t="shared" si="109"/>
        <v/>
      </c>
    </row>
    <row r="437" spans="1:16">
      <c r="A437" s="12">
        <v>7</v>
      </c>
      <c r="B437" s="63" t="s">
        <v>870</v>
      </c>
      <c r="C437" s="148"/>
      <c r="D437" s="149"/>
      <c r="E437" s="14">
        <v>791</v>
      </c>
      <c r="F437" s="14">
        <v>0</v>
      </c>
      <c r="G437" s="320"/>
      <c r="H437" s="124"/>
      <c r="I437" s="158"/>
      <c r="K437" s="13"/>
      <c r="L437" s="13"/>
      <c r="M437" s="9">
        <v>1</v>
      </c>
      <c r="N437" s="8" t="str">
        <f t="shared" si="107"/>
        <v/>
      </c>
      <c r="O437" s="8" t="str">
        <f t="shared" si="108"/>
        <v>480</v>
      </c>
      <c r="P437" s="8" t="str">
        <f t="shared" si="109"/>
        <v/>
      </c>
    </row>
    <row r="438" spans="1:16">
      <c r="A438" s="12">
        <v>8</v>
      </c>
      <c r="B438" s="63" t="s">
        <v>939</v>
      </c>
      <c r="C438" s="148"/>
      <c r="D438" s="149"/>
      <c r="E438" s="13">
        <v>749</v>
      </c>
      <c r="F438" s="13">
        <v>0</v>
      </c>
      <c r="G438" s="207"/>
      <c r="H438" s="157"/>
      <c r="I438" s="158"/>
      <c r="K438" s="13"/>
      <c r="L438" s="13"/>
      <c r="M438" s="9">
        <v>1</v>
      </c>
      <c r="N438" s="8" t="str">
        <f t="shared" si="107"/>
        <v/>
      </c>
      <c r="O438" s="8" t="str">
        <f t="shared" si="108"/>
        <v>480</v>
      </c>
      <c r="P438" s="8" t="str">
        <f t="shared" si="109"/>
        <v/>
      </c>
    </row>
    <row r="439" spans="1:16">
      <c r="A439" s="12">
        <v>9</v>
      </c>
      <c r="B439" s="63" t="s">
        <v>940</v>
      </c>
      <c r="C439" s="148"/>
      <c r="D439" s="149"/>
      <c r="E439" s="13">
        <v>749</v>
      </c>
      <c r="F439" s="13">
        <v>0</v>
      </c>
      <c r="G439" s="207"/>
      <c r="H439" s="157"/>
      <c r="I439" s="158"/>
      <c r="K439" s="13"/>
      <c r="L439" s="13"/>
      <c r="M439" s="9">
        <v>1</v>
      </c>
      <c r="N439" s="8" t="str">
        <f t="shared" si="107"/>
        <v/>
      </c>
      <c r="O439" s="8" t="str">
        <f t="shared" si="108"/>
        <v>480</v>
      </c>
      <c r="P439" s="8" t="str">
        <f t="shared" si="109"/>
        <v/>
      </c>
    </row>
    <row r="440" spans="1:16">
      <c r="A440" s="12">
        <v>10</v>
      </c>
      <c r="B440" s="63"/>
      <c r="C440" s="148"/>
      <c r="D440" s="149"/>
      <c r="E440" s="14"/>
      <c r="F440" s="14"/>
      <c r="G440" s="320"/>
      <c r="H440" s="124"/>
      <c r="I440" s="158"/>
      <c r="K440" s="13"/>
      <c r="L440" s="13"/>
      <c r="M440" s="9"/>
      <c r="N440" s="8" t="str">
        <f t="shared" si="107"/>
        <v/>
      </c>
      <c r="O440" s="8" t="str">
        <f t="shared" si="108"/>
        <v>480</v>
      </c>
      <c r="P440" s="8" t="str">
        <f t="shared" si="109"/>
        <v/>
      </c>
    </row>
    <row r="441" spans="1:16">
      <c r="A441" s="12">
        <v>11</v>
      </c>
      <c r="B441" s="63"/>
      <c r="C441" s="148"/>
      <c r="D441" s="149"/>
      <c r="E441" s="14"/>
      <c r="F441" s="14"/>
      <c r="G441" s="320"/>
      <c r="H441" s="124"/>
      <c r="I441" s="158"/>
      <c r="K441" s="13"/>
      <c r="L441" s="13"/>
      <c r="M441" s="9"/>
      <c r="N441" s="8" t="str">
        <f t="shared" si="107"/>
        <v/>
      </c>
      <c r="O441" s="8" t="str">
        <f t="shared" si="108"/>
        <v>480</v>
      </c>
      <c r="P441" s="8" t="str">
        <f t="shared" si="109"/>
        <v/>
      </c>
    </row>
    <row r="442" spans="1:16">
      <c r="A442" s="12">
        <v>12</v>
      </c>
      <c r="B442" s="53"/>
      <c r="G442" s="162"/>
      <c r="H442" s="123"/>
      <c r="I442" s="123"/>
      <c r="J442" s="8">
        <f t="shared" si="106"/>
        <v>7344</v>
      </c>
      <c r="K442" s="8">
        <v>918</v>
      </c>
      <c r="L442" s="8">
        <v>8</v>
      </c>
      <c r="M442" s="9"/>
      <c r="N442" s="8" t="str">
        <f t="shared" si="107"/>
        <v/>
      </c>
      <c r="O442" s="8" t="str">
        <f t="shared" si="108"/>
        <v>480</v>
      </c>
      <c r="P442" s="8" t="str">
        <f t="shared" si="109"/>
        <v/>
      </c>
    </row>
    <row r="443" spans="1:16" ht="16.5">
      <c r="A443" s="7"/>
      <c r="B443" s="53"/>
      <c r="G443" s="162"/>
      <c r="H443" s="162"/>
      <c r="I443" s="162"/>
      <c r="J443" s="8">
        <f t="shared" si="106"/>
        <v>0</v>
      </c>
      <c r="M443" s="9"/>
      <c r="N443" s="8" t="str">
        <f t="shared" si="107"/>
        <v/>
      </c>
      <c r="O443" s="8" t="str">
        <f t="shared" si="108"/>
        <v>48</v>
      </c>
      <c r="P443" s="8" t="str">
        <f t="shared" si="109"/>
        <v/>
      </c>
    </row>
    <row r="444" spans="1:16" ht="16.5">
      <c r="A444" s="7"/>
      <c r="G444" s="162"/>
      <c r="H444" s="162"/>
      <c r="I444" s="162"/>
      <c r="J444" s="8">
        <f t="shared" si="106"/>
        <v>0</v>
      </c>
      <c r="M444" s="9"/>
      <c r="N444" s="8" t="str">
        <f t="shared" si="107"/>
        <v/>
      </c>
      <c r="O444" s="8" t="str">
        <f t="shared" si="108"/>
        <v>480</v>
      </c>
      <c r="P444" s="8" t="str">
        <f t="shared" si="109"/>
        <v/>
      </c>
    </row>
    <row r="445" spans="1:16" ht="18.75">
      <c r="A445" s="7"/>
      <c r="B445" s="10" t="s">
        <v>18</v>
      </c>
      <c r="C445" s="11"/>
      <c r="D445" s="11"/>
      <c r="G445" s="162"/>
      <c r="H445" s="162"/>
      <c r="I445" s="162"/>
      <c r="J445" s="8">
        <f t="shared" si="106"/>
        <v>0</v>
      </c>
      <c r="M445" s="9"/>
      <c r="N445" s="8" t="str">
        <f t="shared" si="107"/>
        <v/>
      </c>
      <c r="O445" s="8" t="str">
        <f t="shared" si="108"/>
        <v>480</v>
      </c>
      <c r="P445" s="8" t="str">
        <f t="shared" si="109"/>
        <v/>
      </c>
    </row>
    <row r="446" spans="1:16" ht="16.5">
      <c r="A446" s="7"/>
      <c r="G446" s="162"/>
      <c r="H446" s="162"/>
      <c r="I446" s="162"/>
      <c r="J446" s="8">
        <f t="shared" si="106"/>
        <v>0</v>
      </c>
      <c r="L446"/>
      <c r="M446" s="9"/>
      <c r="N446" s="8" t="str">
        <f t="shared" si="107"/>
        <v/>
      </c>
      <c r="O446" s="8" t="str">
        <f t="shared" si="108"/>
        <v>480</v>
      </c>
      <c r="P446" s="8" t="str">
        <f t="shared" si="109"/>
        <v/>
      </c>
    </row>
    <row r="447" spans="1:16">
      <c r="A447" s="12">
        <v>1</v>
      </c>
      <c r="B447" s="63" t="s">
        <v>701</v>
      </c>
      <c r="C447" s="148"/>
      <c r="D447" s="149"/>
      <c r="E447" s="13">
        <v>833</v>
      </c>
      <c r="F447" s="13">
        <v>0</v>
      </c>
      <c r="G447" s="208"/>
      <c r="H447" s="124"/>
      <c r="I447" s="158"/>
      <c r="J447" s="8">
        <f t="shared" si="106"/>
        <v>0</v>
      </c>
      <c r="K447" s="13"/>
      <c r="L447" s="13"/>
      <c r="M447" s="9">
        <v>1</v>
      </c>
      <c r="N447" s="8" t="str">
        <f t="shared" si="107"/>
        <v/>
      </c>
      <c r="O447" s="8" t="str">
        <f t="shared" si="108"/>
        <v>480</v>
      </c>
      <c r="P447" s="8" t="str">
        <f t="shared" si="109"/>
        <v/>
      </c>
    </row>
    <row r="448" spans="1:16">
      <c r="A448" s="12">
        <v>2</v>
      </c>
      <c r="B448" s="63" t="s">
        <v>422</v>
      </c>
      <c r="C448" s="84"/>
      <c r="D448" s="85"/>
      <c r="E448" s="26">
        <v>791</v>
      </c>
      <c r="F448" s="26">
        <v>0</v>
      </c>
      <c r="G448" s="208"/>
      <c r="H448" s="124"/>
      <c r="I448" s="158"/>
      <c r="J448" s="8">
        <f t="shared" si="106"/>
        <v>0</v>
      </c>
      <c r="K448" s="14"/>
      <c r="L448" s="13"/>
      <c r="M448" s="15">
        <v>1</v>
      </c>
      <c r="N448" s="8" t="str">
        <f t="shared" si="107"/>
        <v/>
      </c>
      <c r="O448" s="8" t="str">
        <f t="shared" si="108"/>
        <v>480</v>
      </c>
      <c r="P448" s="8" t="str">
        <f t="shared" si="109"/>
        <v/>
      </c>
    </row>
    <row r="449" spans="1:16">
      <c r="A449" s="12">
        <v>3</v>
      </c>
      <c r="B449" s="137" t="s">
        <v>423</v>
      </c>
      <c r="C449" s="138"/>
      <c r="D449" s="138"/>
      <c r="E449" s="137">
        <v>791</v>
      </c>
      <c r="F449" s="137">
        <v>0</v>
      </c>
      <c r="G449" s="327"/>
      <c r="H449" s="137"/>
      <c r="I449" s="158"/>
      <c r="J449" s="8">
        <f t="shared" si="106"/>
        <v>0</v>
      </c>
      <c r="K449" s="13"/>
      <c r="L449" s="13"/>
      <c r="M449" s="9">
        <v>1</v>
      </c>
      <c r="N449" s="8" t="str">
        <f t="shared" ref="N449:N470" si="110">IF(F472&gt;0,"48"&amp;J472&amp;"","")</f>
        <v/>
      </c>
      <c r="O449" s="8" t="str">
        <f t="shared" ref="O449:O470" si="111">"48"&amp;J472&amp;""</f>
        <v>480</v>
      </c>
      <c r="P449" s="8" t="str">
        <f t="shared" ref="P449:P469" si="112">IF(E472=100,"48"&amp;J472&amp;"","")</f>
        <v/>
      </c>
    </row>
    <row r="450" spans="1:16">
      <c r="A450" s="12">
        <v>4</v>
      </c>
      <c r="B450" s="144" t="s">
        <v>416</v>
      </c>
      <c r="C450" s="190"/>
      <c r="D450" s="191"/>
      <c r="E450" s="56">
        <v>833</v>
      </c>
      <c r="F450" s="56">
        <v>0</v>
      </c>
      <c r="G450" s="207"/>
      <c r="H450" s="146"/>
      <c r="I450" s="147"/>
      <c r="J450" s="9">
        <f t="shared" si="106"/>
        <v>0</v>
      </c>
      <c r="K450" s="56"/>
      <c r="L450" s="56"/>
      <c r="M450" s="9">
        <v>1</v>
      </c>
      <c r="N450" s="8" t="str">
        <f t="shared" si="110"/>
        <v/>
      </c>
      <c r="O450" s="8" t="str">
        <f t="shared" si="111"/>
        <v>480</v>
      </c>
      <c r="P450" s="8" t="str">
        <f t="shared" si="112"/>
        <v/>
      </c>
    </row>
    <row r="451" spans="1:16">
      <c r="A451" s="12">
        <v>5</v>
      </c>
      <c r="B451" s="63" t="s">
        <v>376</v>
      </c>
      <c r="C451" s="148"/>
      <c r="D451" s="149"/>
      <c r="E451" s="13">
        <v>833</v>
      </c>
      <c r="F451" s="13">
        <v>0</v>
      </c>
      <c r="G451" s="208"/>
      <c r="H451" s="157"/>
      <c r="I451" s="158"/>
      <c r="J451" s="8">
        <f t="shared" si="106"/>
        <v>0</v>
      </c>
      <c r="K451" s="13"/>
      <c r="L451" s="13"/>
      <c r="M451" s="9">
        <v>1</v>
      </c>
      <c r="N451" s="8" t="str">
        <f t="shared" si="110"/>
        <v/>
      </c>
      <c r="O451" s="8" t="str">
        <f t="shared" si="111"/>
        <v>480</v>
      </c>
      <c r="P451" s="8" t="str">
        <f t="shared" si="112"/>
        <v/>
      </c>
    </row>
    <row r="452" spans="1:16">
      <c r="A452" s="12">
        <v>6</v>
      </c>
      <c r="B452" s="63" t="s">
        <v>273</v>
      </c>
      <c r="C452" s="148"/>
      <c r="D452" s="149"/>
      <c r="E452" s="13">
        <v>833</v>
      </c>
      <c r="F452" s="13">
        <v>0</v>
      </c>
      <c r="G452" s="208"/>
      <c r="H452" s="124"/>
      <c r="I452" s="158"/>
      <c r="J452" s="8">
        <f t="shared" si="106"/>
        <v>0</v>
      </c>
      <c r="K452" s="13"/>
      <c r="L452" s="13"/>
      <c r="M452" s="9">
        <v>1</v>
      </c>
      <c r="N452" s="8" t="str">
        <f t="shared" si="110"/>
        <v/>
      </c>
      <c r="O452" s="8" t="str">
        <f t="shared" si="111"/>
        <v>480</v>
      </c>
      <c r="P452" s="8" t="str">
        <f t="shared" si="112"/>
        <v/>
      </c>
    </row>
    <row r="453" spans="1:16">
      <c r="A453" s="12">
        <v>7</v>
      </c>
      <c r="B453" s="63" t="s">
        <v>271</v>
      </c>
      <c r="C453" s="148"/>
      <c r="D453" s="149"/>
      <c r="E453" s="13">
        <v>791</v>
      </c>
      <c r="F453" s="13">
        <v>0</v>
      </c>
      <c r="G453" s="208"/>
      <c r="H453" s="124"/>
      <c r="I453" s="158"/>
      <c r="J453" s="8">
        <f t="shared" si="106"/>
        <v>0</v>
      </c>
      <c r="K453" s="13"/>
      <c r="L453" s="13"/>
      <c r="M453" s="9">
        <v>1</v>
      </c>
      <c r="N453" s="8" t="str">
        <f t="shared" si="110"/>
        <v/>
      </c>
      <c r="O453" s="8" t="str">
        <f t="shared" si="111"/>
        <v>48</v>
      </c>
      <c r="P453" s="8" t="str">
        <f t="shared" si="112"/>
        <v/>
      </c>
    </row>
    <row r="454" spans="1:16">
      <c r="A454" s="12">
        <v>8</v>
      </c>
      <c r="B454" s="63" t="s">
        <v>715</v>
      </c>
      <c r="C454" s="148"/>
      <c r="D454" s="149"/>
      <c r="E454" s="13">
        <v>791</v>
      </c>
      <c r="F454" s="13">
        <v>0</v>
      </c>
      <c r="G454" s="208"/>
      <c r="H454" s="124"/>
      <c r="I454" s="158"/>
      <c r="J454" s="8">
        <f t="shared" si="106"/>
        <v>0</v>
      </c>
      <c r="K454" s="13"/>
      <c r="L454" s="13"/>
      <c r="M454" s="9">
        <v>1</v>
      </c>
      <c r="N454" s="8" t="str">
        <f t="shared" si="110"/>
        <v/>
      </c>
      <c r="O454" s="8" t="str">
        <f t="shared" si="111"/>
        <v>48</v>
      </c>
      <c r="P454" s="8" t="str">
        <f t="shared" si="112"/>
        <v/>
      </c>
    </row>
    <row r="455" spans="1:16">
      <c r="A455" s="12">
        <v>9</v>
      </c>
      <c r="B455" s="63" t="s">
        <v>820</v>
      </c>
      <c r="C455" s="148"/>
      <c r="D455" s="149"/>
      <c r="E455" s="13">
        <v>833</v>
      </c>
      <c r="F455" s="13">
        <v>0</v>
      </c>
      <c r="G455" s="208"/>
      <c r="H455" s="124"/>
      <c r="I455" s="158"/>
      <c r="J455" s="8">
        <f t="shared" si="106"/>
        <v>0</v>
      </c>
      <c r="K455" s="13"/>
      <c r="L455" s="13"/>
      <c r="M455" s="9">
        <v>1</v>
      </c>
      <c r="N455" s="8" t="str">
        <f t="shared" si="110"/>
        <v/>
      </c>
      <c r="O455" s="8" t="str">
        <f t="shared" si="111"/>
        <v>480</v>
      </c>
      <c r="P455" s="8" t="str">
        <f t="shared" si="112"/>
        <v/>
      </c>
    </row>
    <row r="456" spans="1:16">
      <c r="A456" s="12">
        <v>10</v>
      </c>
      <c r="B456" s="63" t="s">
        <v>413</v>
      </c>
      <c r="C456" s="148"/>
      <c r="D456" s="149"/>
      <c r="E456" s="13">
        <v>791</v>
      </c>
      <c r="F456" s="13">
        <v>0</v>
      </c>
      <c r="G456" s="208"/>
      <c r="H456" s="124"/>
      <c r="I456" s="158"/>
      <c r="K456" s="13"/>
      <c r="L456" s="13"/>
      <c r="M456" s="9">
        <v>1</v>
      </c>
      <c r="N456" s="8" t="str">
        <f t="shared" si="110"/>
        <v/>
      </c>
      <c r="O456" s="8" t="str">
        <f t="shared" si="111"/>
        <v>48</v>
      </c>
      <c r="P456" s="8" t="str">
        <f t="shared" si="112"/>
        <v/>
      </c>
    </row>
    <row r="457" spans="1:16">
      <c r="A457" s="22">
        <v>11</v>
      </c>
      <c r="B457" s="63" t="s">
        <v>901</v>
      </c>
      <c r="C457" s="148"/>
      <c r="D457" s="149"/>
      <c r="E457" s="13">
        <v>791</v>
      </c>
      <c r="F457" s="13">
        <v>0</v>
      </c>
      <c r="G457" s="271"/>
      <c r="H457" s="275"/>
      <c r="I457" s="158"/>
      <c r="J457" s="8">
        <f>L457*K457</f>
        <v>0</v>
      </c>
      <c r="K457" s="13"/>
      <c r="L457" s="14"/>
      <c r="M457" s="9">
        <v>1</v>
      </c>
      <c r="N457" s="8" t="str">
        <f t="shared" si="110"/>
        <v/>
      </c>
      <c r="O457" s="8" t="str">
        <f t="shared" si="111"/>
        <v>480</v>
      </c>
      <c r="P457" s="8" t="str">
        <f t="shared" si="112"/>
        <v/>
      </c>
    </row>
    <row r="458" spans="1:16">
      <c r="A458" s="284">
        <v>12</v>
      </c>
      <c r="B458" s="120" t="s">
        <v>975</v>
      </c>
      <c r="C458" s="157"/>
      <c r="D458" s="158"/>
      <c r="E458" s="121">
        <v>833</v>
      </c>
      <c r="F458" s="121">
        <v>0</v>
      </c>
      <c r="G458" s="205"/>
      <c r="H458" s="120"/>
      <c r="I458" s="158"/>
      <c r="J458" s="8">
        <f t="shared" si="106"/>
        <v>0</v>
      </c>
      <c r="K458" s="119"/>
      <c r="L458" s="13"/>
      <c r="M458" s="9">
        <v>1</v>
      </c>
      <c r="N458" s="8" t="str">
        <f t="shared" si="110"/>
        <v/>
      </c>
      <c r="O458" s="8" t="str">
        <f t="shared" si="111"/>
        <v>48</v>
      </c>
      <c r="P458" s="8" t="str">
        <f t="shared" si="112"/>
        <v/>
      </c>
    </row>
    <row r="459" spans="1:16">
      <c r="A459" s="5">
        <v>13</v>
      </c>
      <c r="B459" s="63" t="s">
        <v>299</v>
      </c>
      <c r="C459" s="148"/>
      <c r="D459" s="149"/>
      <c r="E459" s="26">
        <v>750</v>
      </c>
      <c r="F459" s="26">
        <v>0</v>
      </c>
      <c r="G459" s="205"/>
      <c r="H459" s="120"/>
      <c r="I459" s="158"/>
      <c r="J459" s="8">
        <f t="shared" si="106"/>
        <v>0</v>
      </c>
      <c r="K459" s="13"/>
      <c r="L459" s="13"/>
      <c r="M459" s="9">
        <v>1</v>
      </c>
      <c r="N459" s="8" t="str">
        <f t="shared" si="110"/>
        <v/>
      </c>
      <c r="O459" s="8" t="str">
        <f t="shared" si="111"/>
        <v>48</v>
      </c>
      <c r="P459" s="8" t="str">
        <f t="shared" si="112"/>
        <v/>
      </c>
    </row>
    <row r="460" spans="1:16">
      <c r="A460" s="5">
        <v>14</v>
      </c>
      <c r="B460" s="63" t="s">
        <v>300</v>
      </c>
      <c r="C460" s="148"/>
      <c r="D460" s="149"/>
      <c r="E460" s="26">
        <v>750</v>
      </c>
      <c r="F460" s="26">
        <v>0</v>
      </c>
      <c r="G460" s="205"/>
      <c r="H460" s="120"/>
      <c r="I460" s="158"/>
      <c r="J460" s="8">
        <f t="shared" si="106"/>
        <v>0</v>
      </c>
      <c r="K460" s="13"/>
      <c r="L460" s="13"/>
      <c r="M460" s="9">
        <v>1</v>
      </c>
      <c r="N460" s="8" t="str">
        <f t="shared" si="110"/>
        <v/>
      </c>
      <c r="O460" s="8" t="str">
        <f t="shared" si="111"/>
        <v>48</v>
      </c>
      <c r="P460" s="8" t="str">
        <f t="shared" si="112"/>
        <v/>
      </c>
    </row>
    <row r="461" spans="1:16">
      <c r="A461" s="5">
        <v>15</v>
      </c>
      <c r="B461" s="63" t="s">
        <v>1026</v>
      </c>
      <c r="C461" s="148"/>
      <c r="D461" s="149"/>
      <c r="E461" s="13">
        <v>400</v>
      </c>
      <c r="F461" s="13">
        <v>0</v>
      </c>
      <c r="G461" s="205" t="s">
        <v>1025</v>
      </c>
      <c r="H461" s="120"/>
      <c r="I461" s="158"/>
      <c r="J461" s="8">
        <f t="shared" si="106"/>
        <v>0</v>
      </c>
      <c r="K461" s="13"/>
      <c r="L461" s="13"/>
      <c r="M461" s="9">
        <v>1</v>
      </c>
      <c r="N461" s="8" t="str">
        <f t="shared" si="110"/>
        <v/>
      </c>
      <c r="O461" s="8" t="str">
        <f t="shared" si="111"/>
        <v>480</v>
      </c>
      <c r="P461" s="8" t="str">
        <f t="shared" si="112"/>
        <v/>
      </c>
    </row>
    <row r="462" spans="1:16">
      <c r="A462" s="5">
        <v>16</v>
      </c>
      <c r="B462" s="63" t="s">
        <v>355</v>
      </c>
      <c r="C462" s="148"/>
      <c r="D462" s="149"/>
      <c r="E462" s="26">
        <v>791</v>
      </c>
      <c r="F462" s="26">
        <v>0</v>
      </c>
      <c r="G462" s="205"/>
      <c r="H462" s="120"/>
      <c r="I462" s="158"/>
      <c r="K462" s="13"/>
      <c r="L462" s="13"/>
      <c r="M462" s="9">
        <v>1</v>
      </c>
      <c r="N462" s="8" t="str">
        <f t="shared" si="110"/>
        <v/>
      </c>
      <c r="O462" s="8" t="str">
        <f t="shared" si="111"/>
        <v>487452</v>
      </c>
      <c r="P462" s="8" t="str">
        <f t="shared" si="112"/>
        <v/>
      </c>
    </row>
    <row r="463" spans="1:16">
      <c r="A463" s="5">
        <v>17</v>
      </c>
      <c r="B463" s="63" t="s">
        <v>354</v>
      </c>
      <c r="C463" s="148"/>
      <c r="D463" s="149"/>
      <c r="E463" s="13">
        <v>791</v>
      </c>
      <c r="F463" s="13">
        <v>0</v>
      </c>
      <c r="G463" s="205"/>
      <c r="H463" s="275"/>
      <c r="I463" s="158"/>
      <c r="J463" s="8">
        <f t="shared" ref="J463" si="113">L463*K463</f>
        <v>0</v>
      </c>
      <c r="K463" s="13"/>
      <c r="L463" s="13"/>
      <c r="M463" s="9">
        <v>1</v>
      </c>
      <c r="N463" s="8" t="str">
        <f t="shared" si="110"/>
        <v/>
      </c>
      <c r="O463" s="8" t="str">
        <f t="shared" si="111"/>
        <v>480</v>
      </c>
      <c r="P463" s="8" t="str">
        <f t="shared" si="112"/>
        <v/>
      </c>
    </row>
    <row r="464" spans="1:16">
      <c r="A464" s="5">
        <v>18</v>
      </c>
      <c r="B464" s="63" t="s">
        <v>1031</v>
      </c>
      <c r="C464" s="148"/>
      <c r="D464" s="149"/>
      <c r="E464" s="266"/>
      <c r="F464" s="266"/>
      <c r="G464" s="266"/>
      <c r="H464" s="275"/>
      <c r="I464" s="158"/>
      <c r="K464" s="13"/>
      <c r="L464" s="13"/>
      <c r="M464" s="9">
        <v>1</v>
      </c>
      <c r="N464" s="8" t="str">
        <f t="shared" si="110"/>
        <v/>
      </c>
      <c r="O464" s="8" t="str">
        <f t="shared" si="111"/>
        <v>480</v>
      </c>
      <c r="P464" s="8" t="str">
        <f t="shared" si="112"/>
        <v/>
      </c>
    </row>
    <row r="465" spans="1:16">
      <c r="A465" s="5">
        <v>19</v>
      </c>
      <c r="B465" s="63"/>
      <c r="C465" s="148"/>
      <c r="D465" s="149"/>
      <c r="E465" s="13"/>
      <c r="F465" s="13"/>
      <c r="G465" s="132"/>
      <c r="H465" s="275"/>
      <c r="I465" s="158"/>
      <c r="J465" s="8">
        <f>K465*L465</f>
        <v>14688</v>
      </c>
      <c r="K465" s="13">
        <v>918</v>
      </c>
      <c r="L465" s="14">
        <v>16</v>
      </c>
      <c r="M465" s="9"/>
      <c r="N465" s="8" t="str">
        <f t="shared" si="110"/>
        <v/>
      </c>
      <c r="O465" s="8" t="str">
        <f t="shared" si="111"/>
        <v>480</v>
      </c>
      <c r="P465" s="8" t="str">
        <f t="shared" si="112"/>
        <v/>
      </c>
    </row>
    <row r="466" spans="1:16">
      <c r="G466" s="162"/>
      <c r="H466" s="162"/>
      <c r="I466" s="162"/>
      <c r="N466" s="8" t="str">
        <f t="shared" si="110"/>
        <v/>
      </c>
      <c r="O466" s="8" t="str">
        <f t="shared" si="111"/>
        <v>480</v>
      </c>
      <c r="P466" s="8" t="str">
        <f t="shared" si="112"/>
        <v/>
      </c>
    </row>
    <row r="467" spans="1:16">
      <c r="G467" s="162"/>
      <c r="H467" s="162"/>
      <c r="I467" s="162"/>
      <c r="N467" s="8" t="str">
        <f t="shared" si="110"/>
        <v/>
      </c>
      <c r="O467" s="8" t="str">
        <f t="shared" si="111"/>
        <v>480</v>
      </c>
      <c r="P467" s="8" t="str">
        <f t="shared" si="112"/>
        <v/>
      </c>
    </row>
    <row r="468" spans="1:16">
      <c r="G468" s="162"/>
      <c r="H468" s="162"/>
      <c r="I468" s="162"/>
      <c r="N468" s="8" t="str">
        <f t="shared" si="110"/>
        <v/>
      </c>
      <c r="O468" s="8" t="str">
        <f t="shared" si="111"/>
        <v>48</v>
      </c>
      <c r="P468" s="8" t="str">
        <f t="shared" si="112"/>
        <v/>
      </c>
    </row>
    <row r="469" spans="1:16">
      <c r="G469" s="162"/>
      <c r="H469" s="162"/>
      <c r="I469" s="162"/>
      <c r="N469" s="8" t="str">
        <f t="shared" si="110"/>
        <v/>
      </c>
      <c r="O469" s="8" t="str">
        <f t="shared" si="111"/>
        <v>480</v>
      </c>
      <c r="P469" s="8" t="str">
        <f t="shared" si="112"/>
        <v/>
      </c>
    </row>
    <row r="470" spans="1:16">
      <c r="G470" s="162"/>
      <c r="H470" s="162"/>
      <c r="I470" s="162"/>
      <c r="N470" s="8" t="str">
        <f t="shared" si="110"/>
        <v/>
      </c>
      <c r="O470" s="8" t="str">
        <f t="shared" si="111"/>
        <v>480</v>
      </c>
      <c r="P470" s="8" t="str">
        <f>IF(E493=100,"48"&amp;J493&amp;"","")</f>
        <v/>
      </c>
    </row>
    <row r="471" spans="1:16">
      <c r="G471" s="162"/>
      <c r="H471" s="162"/>
      <c r="I471" s="162"/>
      <c r="N471" s="8" t="e">
        <f>IF(#REF!&gt;0,"48"&amp;#REF!&amp;"","")</f>
        <v>#REF!</v>
      </c>
      <c r="O471" s="8" t="e">
        <f>"48"&amp;#REF!&amp;""</f>
        <v>#REF!</v>
      </c>
      <c r="P471" s="8" t="e">
        <f>IF(#REF!=100,"48"&amp;#REF!&amp;"","")</f>
        <v>#REF!</v>
      </c>
    </row>
    <row r="472" spans="1:16" ht="18.75">
      <c r="A472" s="7"/>
      <c r="B472" s="10" t="s">
        <v>12</v>
      </c>
      <c r="C472" s="11"/>
      <c r="D472" s="11"/>
      <c r="G472" s="162"/>
      <c r="H472" s="162"/>
      <c r="I472" s="162"/>
      <c r="J472" s="8">
        <f t="shared" ref="J472:J486" si="114">L472*K472</f>
        <v>0</v>
      </c>
      <c r="M472" s="9"/>
      <c r="N472" s="8" t="str">
        <f>IF(F494&gt;0,"48"&amp;J494&amp;"","")</f>
        <v/>
      </c>
      <c r="O472" s="8" t="str">
        <f>"48"&amp;J494&amp;""</f>
        <v>48</v>
      </c>
      <c r="P472" s="8" t="str">
        <f>IF(E494=100,"48"&amp;J494&amp;"","")</f>
        <v/>
      </c>
    </row>
    <row r="473" spans="1:16" ht="16.5">
      <c r="A473" s="7"/>
      <c r="G473" s="162"/>
      <c r="H473" s="162"/>
      <c r="I473" s="162"/>
      <c r="J473" s="8">
        <f t="shared" si="114"/>
        <v>0</v>
      </c>
      <c r="M473" s="9"/>
      <c r="N473" s="8" t="str">
        <f>IF(F495&gt;0,"48"&amp;J495&amp;"","")</f>
        <v/>
      </c>
      <c r="O473" s="8" t="str">
        <f>"48"&amp;J495&amp;""</f>
        <v>480</v>
      </c>
      <c r="P473" s="8" t="str">
        <f>IF(E495=100,"48"&amp;J495&amp;"","")</f>
        <v/>
      </c>
    </row>
    <row r="474" spans="1:16">
      <c r="A474" s="12">
        <v>1</v>
      </c>
      <c r="B474" s="63" t="s">
        <v>540</v>
      </c>
      <c r="C474" s="84"/>
      <c r="D474" s="85"/>
      <c r="E474" s="26">
        <v>765</v>
      </c>
      <c r="F474" s="26">
        <v>0</v>
      </c>
      <c r="G474" s="323"/>
      <c r="H474" s="216"/>
      <c r="I474" s="215"/>
      <c r="J474" s="8">
        <f t="shared" si="114"/>
        <v>0</v>
      </c>
      <c r="K474" s="101"/>
      <c r="L474" s="101"/>
      <c r="M474" s="9">
        <v>1</v>
      </c>
      <c r="N474" s="8" t="str">
        <f t="shared" ref="N474:N486" si="115">IF(F497&gt;0,"48"&amp;J497&amp;"","")</f>
        <v/>
      </c>
      <c r="O474" s="8" t="str">
        <f t="shared" ref="O474:O505" si="116">"48"&amp;J497&amp;""</f>
        <v>48</v>
      </c>
      <c r="P474" s="8" t="str">
        <f t="shared" ref="P474:P505" si="117">IF(E497=100,"48"&amp;J497&amp;"","")</f>
        <v/>
      </c>
    </row>
    <row r="475" spans="1:16">
      <c r="A475" s="12">
        <v>2</v>
      </c>
      <c r="B475" s="63" t="s">
        <v>809</v>
      </c>
      <c r="C475" s="148"/>
      <c r="D475" s="149"/>
      <c r="E475" s="13">
        <v>1116</v>
      </c>
      <c r="F475" s="13">
        <v>0</v>
      </c>
      <c r="G475" s="208"/>
      <c r="H475" s="157"/>
      <c r="I475" s="158"/>
      <c r="J475" s="8">
        <f t="shared" si="114"/>
        <v>0</v>
      </c>
      <c r="K475" s="13"/>
      <c r="L475" s="101"/>
      <c r="M475" s="9">
        <v>1</v>
      </c>
      <c r="N475" s="8" t="str">
        <f t="shared" si="115"/>
        <v/>
      </c>
      <c r="O475" s="8" t="str">
        <f t="shared" si="116"/>
        <v>48</v>
      </c>
      <c r="P475" s="8" t="str">
        <f t="shared" si="117"/>
        <v/>
      </c>
    </row>
    <row r="476" spans="1:16">
      <c r="A476" s="12">
        <v>3</v>
      </c>
      <c r="B476" s="63" t="s">
        <v>429</v>
      </c>
      <c r="C476" s="148"/>
      <c r="D476" s="149"/>
      <c r="E476" s="13">
        <v>726</v>
      </c>
      <c r="F476" s="13">
        <v>0</v>
      </c>
      <c r="G476" s="208"/>
      <c r="H476" s="157"/>
      <c r="I476" s="158"/>
      <c r="K476" s="13"/>
      <c r="L476" s="101"/>
      <c r="M476" s="9">
        <v>1</v>
      </c>
      <c r="N476" s="8" t="str">
        <f t="shared" si="115"/>
        <v/>
      </c>
      <c r="O476" s="8" t="str">
        <f t="shared" si="116"/>
        <v>480</v>
      </c>
      <c r="P476" s="8" t="str">
        <f t="shared" si="117"/>
        <v/>
      </c>
    </row>
    <row r="477" spans="1:16">
      <c r="A477" s="12">
        <v>4</v>
      </c>
      <c r="B477" s="63" t="s">
        <v>906</v>
      </c>
      <c r="C477" s="148"/>
      <c r="D477" s="149"/>
      <c r="E477" s="13">
        <v>765</v>
      </c>
      <c r="F477" s="13">
        <v>0</v>
      </c>
      <c r="G477" s="208"/>
      <c r="H477" s="157"/>
      <c r="I477" s="158"/>
      <c r="K477" s="13"/>
      <c r="L477" s="13"/>
      <c r="M477" s="9">
        <v>1</v>
      </c>
      <c r="N477" s="8" t="str">
        <f t="shared" si="115"/>
        <v/>
      </c>
      <c r="O477" s="8" t="str">
        <f t="shared" si="116"/>
        <v>480</v>
      </c>
      <c r="P477" s="8" t="str">
        <f t="shared" si="117"/>
        <v/>
      </c>
    </row>
    <row r="478" spans="1:16">
      <c r="A478" s="12">
        <v>5</v>
      </c>
      <c r="B478" s="63" t="s">
        <v>559</v>
      </c>
      <c r="C478" s="148"/>
      <c r="D478" s="149"/>
      <c r="E478" s="13">
        <v>702</v>
      </c>
      <c r="F478" s="13">
        <v>0</v>
      </c>
      <c r="G478" s="208"/>
      <c r="H478" s="124"/>
      <c r="I478" s="158"/>
      <c r="J478" s="8">
        <f t="shared" ref="J478" si="118">L478*K478</f>
        <v>0</v>
      </c>
      <c r="K478" s="13"/>
      <c r="L478" s="13"/>
      <c r="M478" s="9">
        <v>1</v>
      </c>
      <c r="N478" s="8" t="str">
        <f t="shared" si="115"/>
        <v/>
      </c>
      <c r="O478" s="8" t="str">
        <f t="shared" si="116"/>
        <v>484140</v>
      </c>
      <c r="P478" s="8" t="str">
        <f t="shared" si="117"/>
        <v/>
      </c>
    </row>
    <row r="479" spans="1:16">
      <c r="A479" s="12">
        <v>6</v>
      </c>
      <c r="B479" s="63" t="s">
        <v>558</v>
      </c>
      <c r="C479" s="148"/>
      <c r="D479" s="149"/>
      <c r="E479" s="13">
        <v>702</v>
      </c>
      <c r="F479" s="13">
        <v>0</v>
      </c>
      <c r="G479" s="208"/>
      <c r="H479" s="157"/>
      <c r="I479" s="158"/>
      <c r="K479" s="13"/>
      <c r="L479" s="13"/>
      <c r="M479" s="9">
        <v>1</v>
      </c>
      <c r="N479" s="8" t="str">
        <f t="shared" si="115"/>
        <v/>
      </c>
      <c r="O479" s="8" t="str">
        <f t="shared" si="116"/>
        <v>480</v>
      </c>
      <c r="P479" s="8" t="str">
        <f t="shared" si="117"/>
        <v/>
      </c>
    </row>
    <row r="480" spans="1:16">
      <c r="A480" s="12">
        <v>7</v>
      </c>
      <c r="B480" s="120" t="s">
        <v>702</v>
      </c>
      <c r="C480" s="124"/>
      <c r="D480" s="125"/>
      <c r="E480" s="121">
        <v>726</v>
      </c>
      <c r="F480" s="121">
        <v>0</v>
      </c>
      <c r="G480" s="208"/>
      <c r="H480" s="124"/>
      <c r="I480" s="125"/>
      <c r="J480" s="8">
        <f t="shared" ref="J480" si="119">L480*K480</f>
        <v>0</v>
      </c>
      <c r="K480" s="26"/>
      <c r="L480" s="26"/>
      <c r="M480" s="9">
        <v>1</v>
      </c>
      <c r="N480" s="8" t="str">
        <f t="shared" si="115"/>
        <v/>
      </c>
      <c r="O480" s="8" t="str">
        <f t="shared" si="116"/>
        <v>480</v>
      </c>
      <c r="P480" s="8" t="str">
        <f t="shared" si="117"/>
        <v/>
      </c>
    </row>
    <row r="481" spans="1:16">
      <c r="A481" s="12">
        <v>8</v>
      </c>
      <c r="B481" s="120" t="s">
        <v>1065</v>
      </c>
      <c r="C481" s="124"/>
      <c r="D481" s="125"/>
      <c r="E481" s="121">
        <v>684</v>
      </c>
      <c r="F481" s="121">
        <v>0</v>
      </c>
      <c r="G481" s="208"/>
      <c r="H481" s="124"/>
      <c r="I481" s="125"/>
      <c r="K481" s="26"/>
      <c r="L481" s="26"/>
      <c r="M481" s="9">
        <v>1</v>
      </c>
      <c r="N481" s="8" t="str">
        <f t="shared" si="115"/>
        <v/>
      </c>
      <c r="O481" s="8" t="str">
        <f t="shared" si="116"/>
        <v>480</v>
      </c>
      <c r="P481" s="8" t="str">
        <f t="shared" si="117"/>
        <v/>
      </c>
    </row>
    <row r="482" spans="1:16">
      <c r="A482" s="12">
        <v>9</v>
      </c>
      <c r="B482" s="63" t="s">
        <v>1095</v>
      </c>
      <c r="C482" s="148"/>
      <c r="D482" s="149"/>
      <c r="E482" s="13">
        <v>598</v>
      </c>
      <c r="F482" s="13">
        <v>0</v>
      </c>
      <c r="G482" s="208"/>
      <c r="H482" s="157"/>
      <c r="I482" s="158"/>
      <c r="K482" s="13"/>
      <c r="L482" s="13"/>
      <c r="M482" s="9">
        <v>1</v>
      </c>
      <c r="N482" s="8" t="str">
        <f t="shared" si="115"/>
        <v/>
      </c>
      <c r="O482" s="8" t="str">
        <f t="shared" si="116"/>
        <v>480</v>
      </c>
      <c r="P482" s="8" t="str">
        <f t="shared" si="117"/>
        <v/>
      </c>
    </row>
    <row r="483" spans="1:16">
      <c r="A483" s="12">
        <v>10</v>
      </c>
      <c r="B483" s="63"/>
      <c r="C483" s="84"/>
      <c r="D483" s="85"/>
      <c r="E483" s="26"/>
      <c r="F483" s="26"/>
      <c r="G483" s="120"/>
      <c r="H483" s="124"/>
      <c r="I483" s="125"/>
      <c r="K483" s="26"/>
      <c r="L483" s="26"/>
      <c r="M483"/>
      <c r="N483" s="8" t="str">
        <f t="shared" si="115"/>
        <v/>
      </c>
      <c r="O483" s="8" t="str">
        <f t="shared" si="116"/>
        <v>480</v>
      </c>
      <c r="P483" s="8" t="str">
        <f t="shared" si="117"/>
        <v/>
      </c>
    </row>
    <row r="484" spans="1:16">
      <c r="A484" s="12">
        <v>11</v>
      </c>
      <c r="B484" s="63"/>
      <c r="C484" s="148"/>
      <c r="D484" s="149"/>
      <c r="E484" s="13"/>
      <c r="F484" s="13"/>
      <c r="G484" s="275"/>
      <c r="H484" s="157"/>
      <c r="I484" s="158"/>
      <c r="J484" s="8">
        <f t="shared" si="114"/>
        <v>0</v>
      </c>
      <c r="K484" s="13"/>
      <c r="L484" s="13"/>
      <c r="M484" s="9"/>
      <c r="N484" s="8" t="str">
        <f t="shared" si="115"/>
        <v/>
      </c>
      <c r="O484" s="8" t="str">
        <f t="shared" si="116"/>
        <v>48</v>
      </c>
      <c r="P484" s="8" t="str">
        <f t="shared" si="117"/>
        <v/>
      </c>
    </row>
    <row r="485" spans="1:16" ht="16.5">
      <c r="A485" s="7"/>
      <c r="G485" s="162"/>
      <c r="H485" s="162"/>
      <c r="I485" s="162"/>
      <c r="J485" s="8">
        <f t="shared" si="114"/>
        <v>7452</v>
      </c>
      <c r="K485" s="8">
        <v>828</v>
      </c>
      <c r="L485" s="8">
        <v>9</v>
      </c>
      <c r="M485" s="9"/>
      <c r="N485" s="8" t="str">
        <f t="shared" si="115"/>
        <v/>
      </c>
      <c r="O485" s="8" t="str">
        <f t="shared" si="116"/>
        <v>480</v>
      </c>
      <c r="P485" s="8" t="str">
        <f t="shared" si="117"/>
        <v/>
      </c>
    </row>
    <row r="486" spans="1:16" ht="16.5">
      <c r="A486" s="7"/>
      <c r="G486" s="162"/>
      <c r="H486" s="162"/>
      <c r="I486" s="162"/>
      <c r="J486" s="8">
        <f t="shared" si="114"/>
        <v>0</v>
      </c>
      <c r="M486" s="9"/>
      <c r="N486" s="8" t="str">
        <f t="shared" si="115"/>
        <v/>
      </c>
      <c r="O486" s="8" t="str">
        <f t="shared" si="116"/>
        <v>48</v>
      </c>
      <c r="P486" s="8" t="str">
        <f t="shared" si="117"/>
        <v/>
      </c>
    </row>
    <row r="487" spans="1:16" ht="16.5">
      <c r="A487" s="7"/>
      <c r="G487" s="162"/>
      <c r="H487" s="162"/>
      <c r="I487" s="162"/>
      <c r="J487" s="8">
        <f t="shared" ref="J487:J548" si="120">L487*K487</f>
        <v>0</v>
      </c>
      <c r="M487" s="9"/>
      <c r="N487" s="8" t="str">
        <f>IF(F511&gt;0,"48"&amp;J511&amp;"","")</f>
        <v/>
      </c>
      <c r="O487" s="8" t="str">
        <f t="shared" si="116"/>
        <v>480</v>
      </c>
      <c r="P487" s="8" t="str">
        <f t="shared" si="117"/>
        <v/>
      </c>
    </row>
    <row r="488" spans="1:16" ht="18.75">
      <c r="A488" s="7"/>
      <c r="B488" s="10" t="s">
        <v>13</v>
      </c>
      <c r="C488" s="11"/>
      <c r="D488" s="11"/>
      <c r="G488" s="162"/>
      <c r="H488" s="162"/>
      <c r="I488" s="162"/>
      <c r="J488" s="8">
        <f t="shared" si="120"/>
        <v>0</v>
      </c>
      <c r="M488" s="9"/>
      <c r="N488" s="8" t="str">
        <f>IF(F512&gt;0,"48"&amp;J512&amp;"","")</f>
        <v/>
      </c>
      <c r="O488" s="8" t="str">
        <f t="shared" si="116"/>
        <v>480</v>
      </c>
      <c r="P488" s="8" t="str">
        <f t="shared" si="117"/>
        <v/>
      </c>
    </row>
    <row r="489" spans="1:16" ht="16.5">
      <c r="A489" s="7"/>
      <c r="G489" s="162"/>
      <c r="H489" s="162"/>
      <c r="I489" s="162"/>
      <c r="J489" s="8">
        <f t="shared" si="120"/>
        <v>0</v>
      </c>
      <c r="M489" s="9"/>
      <c r="O489" s="8" t="str">
        <f t="shared" si="116"/>
        <v>480</v>
      </c>
      <c r="P489" s="8" t="str">
        <f t="shared" si="117"/>
        <v/>
      </c>
    </row>
    <row r="490" spans="1:16">
      <c r="A490" s="12">
        <v>1</v>
      </c>
      <c r="B490" s="63" t="s">
        <v>488</v>
      </c>
      <c r="C490" s="84"/>
      <c r="D490" s="85"/>
      <c r="E490" s="26">
        <v>765</v>
      </c>
      <c r="F490" s="26">
        <v>0</v>
      </c>
      <c r="G490" s="208"/>
      <c r="H490" s="124"/>
      <c r="I490" s="125"/>
      <c r="J490" s="8">
        <f t="shared" si="120"/>
        <v>0</v>
      </c>
      <c r="K490" s="26"/>
      <c r="L490" s="26"/>
      <c r="M490">
        <v>1</v>
      </c>
      <c r="N490" s="113"/>
      <c r="O490" s="8" t="str">
        <f t="shared" si="116"/>
        <v>480</v>
      </c>
      <c r="P490" s="8" t="str">
        <f t="shared" si="117"/>
        <v/>
      </c>
    </row>
    <row r="491" spans="1:16">
      <c r="A491" s="12">
        <v>2</v>
      </c>
      <c r="B491" s="63" t="s">
        <v>361</v>
      </c>
      <c r="C491" s="148"/>
      <c r="D491" s="149"/>
      <c r="E491" s="13">
        <v>765</v>
      </c>
      <c r="F491" s="13">
        <v>0</v>
      </c>
      <c r="G491" s="208"/>
      <c r="H491" s="157"/>
      <c r="I491" s="125"/>
      <c r="K491" s="13"/>
      <c r="L491" s="13"/>
      <c r="M491" s="9">
        <v>1</v>
      </c>
      <c r="N491" s="8" t="str">
        <f t="shared" ref="N491:N522" si="121">IF(F514&gt;0,"48"&amp;J514&amp;"","")</f>
        <v/>
      </c>
      <c r="O491" s="8" t="str">
        <f t="shared" si="116"/>
        <v>480</v>
      </c>
      <c r="P491" s="8" t="str">
        <f t="shared" si="117"/>
        <v/>
      </c>
    </row>
    <row r="492" spans="1:16">
      <c r="A492" s="12">
        <v>3</v>
      </c>
      <c r="B492" s="63" t="s">
        <v>699</v>
      </c>
      <c r="C492" s="148"/>
      <c r="D492" s="149"/>
      <c r="E492" s="26">
        <v>720</v>
      </c>
      <c r="F492" s="26">
        <v>0</v>
      </c>
      <c r="G492" s="223"/>
      <c r="H492" s="177"/>
      <c r="I492" s="125"/>
      <c r="J492" s="8">
        <f t="shared" si="120"/>
        <v>0</v>
      </c>
      <c r="K492" s="26"/>
      <c r="L492" s="186"/>
      <c r="M492">
        <v>1</v>
      </c>
      <c r="N492" s="8" t="str">
        <f t="shared" si="121"/>
        <v/>
      </c>
      <c r="O492" s="8" t="str">
        <f t="shared" si="116"/>
        <v>480</v>
      </c>
      <c r="P492" s="8" t="str">
        <f t="shared" si="117"/>
        <v/>
      </c>
    </row>
    <row r="493" spans="1:16">
      <c r="A493" s="12">
        <v>4</v>
      </c>
      <c r="B493" s="110" t="s">
        <v>745</v>
      </c>
      <c r="C493" s="155"/>
      <c r="D493" s="156"/>
      <c r="E493" s="45">
        <v>726</v>
      </c>
      <c r="F493" s="45">
        <v>0</v>
      </c>
      <c r="G493" s="208"/>
      <c r="H493" s="157"/>
      <c r="I493" s="158"/>
      <c r="J493" s="8">
        <f t="shared" ref="J493" si="122">L493*K493</f>
        <v>0</v>
      </c>
      <c r="K493" s="45"/>
      <c r="L493" s="45"/>
      <c r="M493" s="46">
        <v>1</v>
      </c>
      <c r="N493" s="113" t="str">
        <f t="shared" si="121"/>
        <v/>
      </c>
      <c r="O493" s="8" t="str">
        <f t="shared" si="116"/>
        <v>480</v>
      </c>
      <c r="P493" s="8" t="str">
        <f t="shared" si="117"/>
        <v/>
      </c>
    </row>
    <row r="494" spans="1:16">
      <c r="A494" s="12">
        <v>5</v>
      </c>
      <c r="B494" s="63" t="s">
        <v>1004</v>
      </c>
      <c r="C494" s="148"/>
      <c r="D494" s="149"/>
      <c r="E494" s="13">
        <v>915</v>
      </c>
      <c r="F494" s="13">
        <v>0</v>
      </c>
      <c r="G494" s="208" t="s">
        <v>1148</v>
      </c>
      <c r="H494" s="157"/>
      <c r="I494" s="158"/>
      <c r="K494" s="13"/>
      <c r="L494" s="13"/>
      <c r="M494" s="9">
        <v>1</v>
      </c>
      <c r="N494" s="8" t="str">
        <f t="shared" si="121"/>
        <v/>
      </c>
      <c r="O494" s="8" t="str">
        <f t="shared" si="116"/>
        <v>485796</v>
      </c>
      <c r="P494" s="8" t="str">
        <f t="shared" si="117"/>
        <v/>
      </c>
    </row>
    <row r="495" spans="1:16">
      <c r="A495" s="12">
        <v>6</v>
      </c>
      <c r="B495" s="63" t="s">
        <v>1037</v>
      </c>
      <c r="C495" s="148"/>
      <c r="D495" s="149"/>
      <c r="E495" s="13">
        <v>685</v>
      </c>
      <c r="F495" s="13">
        <v>0</v>
      </c>
      <c r="G495" s="208"/>
      <c r="H495" s="124"/>
      <c r="I495" s="158"/>
      <c r="J495" s="8">
        <f t="shared" ref="J495" si="123">L495*K495</f>
        <v>0</v>
      </c>
      <c r="K495" s="13"/>
      <c r="L495" s="101"/>
      <c r="M495" s="9">
        <v>1</v>
      </c>
      <c r="N495" s="8" t="str">
        <f t="shared" si="121"/>
        <v/>
      </c>
      <c r="O495" s="8" t="str">
        <f t="shared" si="116"/>
        <v>48</v>
      </c>
      <c r="P495" s="8" t="str">
        <f t="shared" si="117"/>
        <v/>
      </c>
    </row>
    <row r="496" spans="1:16">
      <c r="A496" s="12">
        <v>7</v>
      </c>
      <c r="B496" s="63" t="s">
        <v>318</v>
      </c>
      <c r="C496" s="84"/>
      <c r="D496" s="85"/>
      <c r="E496" s="26">
        <v>726</v>
      </c>
      <c r="F496" s="26">
        <v>0</v>
      </c>
      <c r="G496" s="208" t="s">
        <v>1014</v>
      </c>
      <c r="H496" s="124"/>
      <c r="I496" s="125"/>
      <c r="J496" s="8">
        <f t="shared" ref="J496" si="124">L496*K496</f>
        <v>0</v>
      </c>
      <c r="K496" s="26"/>
      <c r="L496" s="26"/>
      <c r="M496">
        <v>1</v>
      </c>
      <c r="N496" s="8" t="str">
        <f t="shared" si="121"/>
        <v/>
      </c>
      <c r="O496" s="8" t="str">
        <f t="shared" si="116"/>
        <v>480</v>
      </c>
      <c r="P496" s="8" t="str">
        <f t="shared" si="117"/>
        <v/>
      </c>
    </row>
    <row r="497" spans="1:16">
      <c r="A497" s="12">
        <v>8</v>
      </c>
      <c r="B497" s="63"/>
      <c r="C497" s="148"/>
      <c r="D497" s="149"/>
      <c r="E497" s="13"/>
      <c r="F497" s="13"/>
      <c r="G497" s="208"/>
      <c r="H497" s="124"/>
      <c r="I497" s="158"/>
      <c r="K497" s="13"/>
      <c r="L497" s="101"/>
      <c r="M497" s="9"/>
      <c r="N497" s="8" t="str">
        <f t="shared" si="121"/>
        <v/>
      </c>
      <c r="O497" s="8" t="str">
        <f t="shared" si="116"/>
        <v>480</v>
      </c>
      <c r="P497" s="8" t="str">
        <f t="shared" si="117"/>
        <v/>
      </c>
    </row>
    <row r="498" spans="1:16">
      <c r="A498" s="12">
        <v>9</v>
      </c>
      <c r="B498" s="63"/>
      <c r="C498" s="148"/>
      <c r="D498" s="149"/>
      <c r="E498" s="13"/>
      <c r="F498" s="13"/>
      <c r="G498" s="120"/>
      <c r="H498" s="157"/>
      <c r="I498" s="158"/>
      <c r="K498" s="13"/>
      <c r="L498" s="13"/>
      <c r="M498" s="9"/>
      <c r="N498" s="8" t="str">
        <f t="shared" si="121"/>
        <v/>
      </c>
      <c r="O498" s="8" t="str">
        <f t="shared" si="116"/>
        <v>480</v>
      </c>
      <c r="P498" s="8" t="str">
        <f t="shared" si="117"/>
        <v/>
      </c>
    </row>
    <row r="499" spans="1:16">
      <c r="A499" s="12">
        <v>10</v>
      </c>
      <c r="B499" s="63"/>
      <c r="C499" s="148"/>
      <c r="D499" s="149"/>
      <c r="E499" s="13"/>
      <c r="F499" s="13"/>
      <c r="G499" s="120"/>
      <c r="H499" s="157"/>
      <c r="I499" s="158"/>
      <c r="J499" s="8">
        <f t="shared" si="120"/>
        <v>0</v>
      </c>
      <c r="K499" s="13"/>
      <c r="L499" s="13"/>
      <c r="M499" s="9"/>
      <c r="N499" s="8" t="str">
        <f t="shared" si="121"/>
        <v/>
      </c>
      <c r="O499" s="8" t="str">
        <f t="shared" si="116"/>
        <v>480</v>
      </c>
      <c r="P499" s="8" t="str">
        <f t="shared" si="117"/>
        <v/>
      </c>
    </row>
    <row r="500" spans="1:16">
      <c r="A500" s="12">
        <v>11</v>
      </c>
      <c r="B500" s="145"/>
      <c r="C500" s="146"/>
      <c r="D500" s="147"/>
      <c r="E500" s="132">
        <v>45</v>
      </c>
      <c r="F500" s="132"/>
      <c r="G500" s="145"/>
      <c r="H500" s="146"/>
      <c r="I500" s="147"/>
      <c r="J500" s="8">
        <f t="shared" si="120"/>
        <v>0</v>
      </c>
      <c r="K500" s="135"/>
      <c r="L500" s="135"/>
      <c r="M500" s="113"/>
      <c r="N500" s="8" t="str">
        <f t="shared" si="121"/>
        <v/>
      </c>
      <c r="O500" s="8" t="str">
        <f t="shared" si="116"/>
        <v>48</v>
      </c>
      <c r="P500" s="8" t="str">
        <f t="shared" si="117"/>
        <v/>
      </c>
    </row>
    <row r="501" spans="1:16">
      <c r="G501" s="162"/>
      <c r="H501" s="162"/>
      <c r="I501" s="162"/>
      <c r="J501" s="8">
        <f t="shared" si="120"/>
        <v>4140</v>
      </c>
      <c r="K501" s="8">
        <v>828</v>
      </c>
      <c r="L501" s="8">
        <v>5</v>
      </c>
      <c r="M501" s="9"/>
      <c r="N501" s="8" t="str">
        <f t="shared" si="121"/>
        <v/>
      </c>
      <c r="O501" s="8" t="str">
        <f t="shared" si="116"/>
        <v>48</v>
      </c>
      <c r="P501" s="8" t="str">
        <f t="shared" si="117"/>
        <v/>
      </c>
    </row>
    <row r="502" spans="1:16">
      <c r="G502" s="162"/>
      <c r="H502" s="162"/>
      <c r="I502" s="162"/>
      <c r="J502" s="8">
        <f t="shared" si="120"/>
        <v>0</v>
      </c>
      <c r="M502" s="9"/>
      <c r="N502" s="8" t="str">
        <f t="shared" si="121"/>
        <v/>
      </c>
      <c r="O502" s="8" t="str">
        <f t="shared" si="116"/>
        <v>48</v>
      </c>
      <c r="P502" s="8" t="str">
        <f t="shared" si="117"/>
        <v/>
      </c>
    </row>
    <row r="503" spans="1:16">
      <c r="G503" s="162"/>
      <c r="H503" s="162"/>
      <c r="I503" s="162"/>
      <c r="J503" s="8">
        <f t="shared" si="120"/>
        <v>0</v>
      </c>
      <c r="M503" s="9"/>
      <c r="N503" s="8" t="str">
        <f t="shared" si="121"/>
        <v/>
      </c>
      <c r="O503" s="8" t="str">
        <f t="shared" si="116"/>
        <v>48</v>
      </c>
      <c r="P503" s="8" t="str">
        <f t="shared" si="117"/>
        <v/>
      </c>
    </row>
    <row r="504" spans="1:16">
      <c r="E504"/>
      <c r="G504" s="162"/>
      <c r="H504" s="162"/>
      <c r="I504" s="162"/>
      <c r="J504" s="8">
        <f t="shared" si="120"/>
        <v>0</v>
      </c>
      <c r="M504" s="9"/>
      <c r="N504" s="8" t="str">
        <f t="shared" si="121"/>
        <v/>
      </c>
      <c r="O504" s="8" t="str">
        <f t="shared" si="116"/>
        <v>48</v>
      </c>
      <c r="P504" s="8" t="str">
        <f t="shared" si="117"/>
        <v/>
      </c>
    </row>
    <row r="505" spans="1:16" ht="18.75">
      <c r="A505" s="7"/>
      <c r="B505" s="10" t="s">
        <v>14</v>
      </c>
      <c r="C505" s="11"/>
      <c r="D505" s="11"/>
      <c r="G505" s="162"/>
      <c r="H505" s="162"/>
      <c r="I505" s="162"/>
      <c r="J505" s="8">
        <f t="shared" si="120"/>
        <v>0</v>
      </c>
      <c r="M505" s="9"/>
      <c r="N505" s="8" t="str">
        <f t="shared" si="121"/>
        <v/>
      </c>
      <c r="O505" s="8" t="str">
        <f t="shared" si="116"/>
        <v>48</v>
      </c>
      <c r="P505" s="8" t="str">
        <f t="shared" si="117"/>
        <v/>
      </c>
    </row>
    <row r="506" spans="1:16" ht="16.5">
      <c r="A506" s="7"/>
      <c r="G506" s="162"/>
      <c r="H506" s="162"/>
      <c r="I506" s="162"/>
      <c r="J506" s="8">
        <f t="shared" si="120"/>
        <v>0</v>
      </c>
      <c r="M506" s="9"/>
      <c r="N506" s="8" t="str">
        <f t="shared" si="121"/>
        <v/>
      </c>
      <c r="O506" s="8" t="str">
        <f t="shared" ref="O506:O537" si="125">"48"&amp;J529&amp;""</f>
        <v>48</v>
      </c>
      <c r="P506" s="8" t="str">
        <f t="shared" ref="P506:P537" si="126">IF(E529=100,"48"&amp;J529&amp;"","")</f>
        <v/>
      </c>
    </row>
    <row r="507" spans="1:16">
      <c r="A507" s="12">
        <v>1</v>
      </c>
      <c r="B507" s="63"/>
      <c r="C507" s="148"/>
      <c r="D507" s="149"/>
      <c r="E507" s="13"/>
      <c r="F507" s="13"/>
      <c r="G507" s="208"/>
      <c r="H507" s="157"/>
      <c r="I507" s="158"/>
      <c r="K507" s="13"/>
      <c r="L507" s="13"/>
      <c r="M507" s="9"/>
      <c r="N507" s="8" t="str">
        <f t="shared" si="121"/>
        <v/>
      </c>
      <c r="O507" s="8" t="str">
        <f t="shared" si="125"/>
        <v>48</v>
      </c>
      <c r="P507" s="8" t="str">
        <f t="shared" si="126"/>
        <v/>
      </c>
    </row>
    <row r="508" spans="1:16">
      <c r="A508" s="12">
        <v>2</v>
      </c>
      <c r="B508" s="63" t="s">
        <v>704</v>
      </c>
      <c r="C508" s="148"/>
      <c r="D508" s="149"/>
      <c r="E508" s="13">
        <v>728</v>
      </c>
      <c r="F508" s="13">
        <v>0</v>
      </c>
      <c r="G508" s="208"/>
      <c r="H508" s="157"/>
      <c r="I508" s="158"/>
      <c r="J508" s="8">
        <f t="shared" si="120"/>
        <v>0</v>
      </c>
      <c r="K508" s="13"/>
      <c r="L508" s="13"/>
      <c r="M508" s="9">
        <v>1</v>
      </c>
      <c r="N508" s="8" t="str">
        <f t="shared" si="121"/>
        <v/>
      </c>
      <c r="O508" s="8" t="str">
        <f t="shared" si="125"/>
        <v>48</v>
      </c>
      <c r="P508" s="8" t="str">
        <f t="shared" si="126"/>
        <v/>
      </c>
    </row>
    <row r="509" spans="1:16">
      <c r="A509" s="12">
        <v>3</v>
      </c>
      <c r="B509" s="63" t="s">
        <v>705</v>
      </c>
      <c r="C509" s="148"/>
      <c r="D509" s="149"/>
      <c r="E509" s="13">
        <v>728</v>
      </c>
      <c r="F509" s="13">
        <v>0</v>
      </c>
      <c r="G509" s="208"/>
      <c r="H509" s="157"/>
      <c r="I509" s="158"/>
      <c r="K509" s="13"/>
      <c r="L509" s="13"/>
      <c r="M509" s="9">
        <v>1</v>
      </c>
      <c r="N509" s="8" t="str">
        <f t="shared" si="121"/>
        <v/>
      </c>
      <c r="O509" s="8" t="str">
        <f t="shared" si="125"/>
        <v>48</v>
      </c>
      <c r="P509" s="8" t="str">
        <f t="shared" si="126"/>
        <v/>
      </c>
    </row>
    <row r="510" spans="1:16">
      <c r="A510" s="12">
        <v>4</v>
      </c>
      <c r="B510" s="63" t="s">
        <v>724</v>
      </c>
      <c r="C510" s="148"/>
      <c r="D510" s="149"/>
      <c r="E510" s="13">
        <v>727</v>
      </c>
      <c r="F510" s="13">
        <v>0</v>
      </c>
      <c r="G510" s="208"/>
      <c r="H510" s="157"/>
      <c r="I510" s="158"/>
      <c r="J510" s="8">
        <f t="shared" ref="J510" si="127">L510*K510</f>
        <v>0</v>
      </c>
      <c r="K510" s="13"/>
      <c r="L510" s="13"/>
      <c r="M510" s="9">
        <v>1</v>
      </c>
      <c r="N510" s="8" t="str">
        <f t="shared" si="121"/>
        <v/>
      </c>
      <c r="O510" s="8" t="str">
        <f t="shared" si="125"/>
        <v>48</v>
      </c>
      <c r="P510" s="8" t="str">
        <f t="shared" si="126"/>
        <v/>
      </c>
    </row>
    <row r="511" spans="1:16">
      <c r="A511" s="12">
        <v>5</v>
      </c>
      <c r="B511" s="63" t="s">
        <v>466</v>
      </c>
      <c r="C511" s="148"/>
      <c r="D511" s="149"/>
      <c r="E511" s="13">
        <v>724</v>
      </c>
      <c r="F511" s="13">
        <v>0</v>
      </c>
      <c r="G511" s="208"/>
      <c r="H511" s="157"/>
      <c r="I511" s="158"/>
      <c r="J511" s="8">
        <f t="shared" si="120"/>
        <v>0</v>
      </c>
      <c r="K511" s="13"/>
      <c r="L511" s="13"/>
      <c r="M511" s="9">
        <v>1</v>
      </c>
      <c r="N511" s="8" t="str">
        <f t="shared" si="121"/>
        <v/>
      </c>
      <c r="O511" s="8" t="str">
        <f t="shared" si="125"/>
        <v>486624</v>
      </c>
      <c r="P511" s="8" t="str">
        <f t="shared" si="126"/>
        <v/>
      </c>
    </row>
    <row r="512" spans="1:16">
      <c r="A512" s="12">
        <v>6</v>
      </c>
      <c r="B512" s="63" t="s">
        <v>465</v>
      </c>
      <c r="C512" s="148"/>
      <c r="D512" s="149"/>
      <c r="E512" s="13">
        <v>724</v>
      </c>
      <c r="F512" s="13">
        <v>0</v>
      </c>
      <c r="G512" s="208"/>
      <c r="H512" s="157"/>
      <c r="I512" s="158"/>
      <c r="J512" s="8">
        <f t="shared" si="120"/>
        <v>0</v>
      </c>
      <c r="K512" s="13"/>
      <c r="L512" s="13"/>
      <c r="M512" s="9">
        <v>1</v>
      </c>
      <c r="N512" s="8" t="str">
        <f t="shared" si="121"/>
        <v/>
      </c>
      <c r="O512" s="8" t="str">
        <f t="shared" si="125"/>
        <v>480</v>
      </c>
      <c r="P512" s="8" t="str">
        <f t="shared" si="126"/>
        <v/>
      </c>
    </row>
    <row r="513" spans="1:16">
      <c r="A513" s="12">
        <v>7</v>
      </c>
      <c r="B513" s="63" t="s">
        <v>1022</v>
      </c>
      <c r="C513" s="84"/>
      <c r="D513" s="149"/>
      <c r="E513" s="13">
        <v>765</v>
      </c>
      <c r="F513" s="13">
        <v>0</v>
      </c>
      <c r="G513" s="208" t="s">
        <v>1023</v>
      </c>
      <c r="H513" s="124"/>
      <c r="I513" s="158"/>
      <c r="J513" s="8">
        <f t="shared" si="120"/>
        <v>0</v>
      </c>
      <c r="K513" s="13"/>
      <c r="L513" s="13"/>
      <c r="M513" s="9">
        <v>1</v>
      </c>
      <c r="N513" s="8" t="str">
        <f t="shared" si="121"/>
        <v/>
      </c>
      <c r="O513" s="8" t="str">
        <f t="shared" si="125"/>
        <v>480</v>
      </c>
      <c r="P513" s="8" t="str">
        <f t="shared" si="126"/>
        <v/>
      </c>
    </row>
    <row r="514" spans="1:16">
      <c r="A514" s="12">
        <v>8</v>
      </c>
      <c r="B514" s="63" t="s">
        <v>1011</v>
      </c>
      <c r="C514" s="148"/>
      <c r="D514" s="149"/>
      <c r="E514" s="13">
        <v>729</v>
      </c>
      <c r="F514" s="13">
        <v>0</v>
      </c>
      <c r="G514" s="208"/>
      <c r="H514" s="157"/>
      <c r="I514" s="158"/>
      <c r="J514" s="8">
        <f t="shared" si="120"/>
        <v>0</v>
      </c>
      <c r="K514" s="13"/>
      <c r="L514" s="150"/>
      <c r="M514" s="56">
        <v>1</v>
      </c>
      <c r="N514" s="8" t="str">
        <f t="shared" si="121"/>
        <v/>
      </c>
      <c r="O514" s="8" t="str">
        <f t="shared" si="125"/>
        <v>480</v>
      </c>
      <c r="P514" s="8" t="str">
        <f t="shared" si="126"/>
        <v/>
      </c>
    </row>
    <row r="515" spans="1:16">
      <c r="A515" s="12">
        <v>9</v>
      </c>
      <c r="B515" s="53" t="s">
        <v>1012</v>
      </c>
      <c r="E515" s="67">
        <v>729</v>
      </c>
      <c r="F515" s="67">
        <v>0</v>
      </c>
      <c r="G515" s="308"/>
      <c r="H515" s="162"/>
      <c r="I515" s="162"/>
      <c r="J515" s="8">
        <f t="shared" si="120"/>
        <v>0</v>
      </c>
      <c r="M515" s="56">
        <v>1</v>
      </c>
      <c r="N515" s="8" t="str">
        <f t="shared" si="121"/>
        <v/>
      </c>
      <c r="O515" s="8" t="str">
        <f t="shared" si="125"/>
        <v>480</v>
      </c>
      <c r="P515" s="8" t="str">
        <f t="shared" si="126"/>
        <v/>
      </c>
    </row>
    <row r="516" spans="1:16">
      <c r="A516" s="12">
        <v>10</v>
      </c>
      <c r="B516" s="63"/>
      <c r="C516" s="148"/>
      <c r="D516" s="149"/>
      <c r="E516" s="13"/>
      <c r="F516" s="13"/>
      <c r="G516" s="120"/>
      <c r="H516" s="157"/>
      <c r="I516" s="158"/>
      <c r="J516" s="237">
        <f t="shared" si="120"/>
        <v>0</v>
      </c>
      <c r="K516" s="13"/>
      <c r="L516" s="13"/>
      <c r="M516" s="9"/>
      <c r="N516" s="8" t="str">
        <f t="shared" si="121"/>
        <v/>
      </c>
      <c r="O516" s="8" t="str">
        <f t="shared" si="125"/>
        <v>480</v>
      </c>
      <c r="P516" s="8" t="str">
        <f t="shared" si="126"/>
        <v/>
      </c>
    </row>
    <row r="517" spans="1:16">
      <c r="A517" s="236"/>
      <c r="B517"/>
      <c r="G517" s="123"/>
      <c r="H517" s="162"/>
      <c r="I517" s="162"/>
      <c r="J517" s="8">
        <f t="shared" ref="J517" si="128">L517*K517</f>
        <v>5796</v>
      </c>
      <c r="K517" s="8">
        <v>828</v>
      </c>
      <c r="L517" s="8">
        <v>7</v>
      </c>
      <c r="M517" s="9"/>
      <c r="N517" s="8" t="str">
        <f t="shared" si="121"/>
        <v/>
      </c>
      <c r="O517" s="8" t="str">
        <f t="shared" si="125"/>
        <v>48</v>
      </c>
      <c r="P517" s="8" t="str">
        <f t="shared" si="126"/>
        <v/>
      </c>
    </row>
    <row r="518" spans="1:16" ht="16.5">
      <c r="A518" s="7"/>
      <c r="B518"/>
      <c r="G518" s="123"/>
      <c r="H518" s="162"/>
      <c r="I518" s="162"/>
      <c r="M518" s="9"/>
      <c r="N518" s="8" t="str">
        <f t="shared" si="121"/>
        <v/>
      </c>
      <c r="O518" s="8" t="str">
        <f t="shared" si="125"/>
        <v>48</v>
      </c>
      <c r="P518" s="8" t="str">
        <f t="shared" si="126"/>
        <v/>
      </c>
    </row>
    <row r="519" spans="1:16" ht="16.5">
      <c r="A519" s="7"/>
      <c r="G519" s="162"/>
      <c r="H519" s="162"/>
      <c r="I519" s="162"/>
      <c r="J519" s="8">
        <f t="shared" si="120"/>
        <v>0</v>
      </c>
      <c r="M519" s="9"/>
      <c r="N519" s="8" t="str">
        <f t="shared" si="121"/>
        <v/>
      </c>
      <c r="O519" s="8" t="str">
        <f t="shared" si="125"/>
        <v>480</v>
      </c>
      <c r="P519" s="8" t="str">
        <f t="shared" si="126"/>
        <v/>
      </c>
    </row>
    <row r="520" spans="1:16" ht="16.5">
      <c r="A520" s="7"/>
      <c r="G520" s="162"/>
      <c r="H520" s="162"/>
      <c r="I520" s="162"/>
      <c r="J520" s="8">
        <f t="shared" si="120"/>
        <v>0</v>
      </c>
      <c r="M520" s="9"/>
      <c r="N520" s="8" t="str">
        <f t="shared" si="121"/>
        <v/>
      </c>
      <c r="O520" s="8" t="str">
        <f t="shared" si="125"/>
        <v>48</v>
      </c>
      <c r="P520" s="8" t="str">
        <f t="shared" si="126"/>
        <v/>
      </c>
    </row>
    <row r="521" spans="1:16" ht="18.75">
      <c r="A521" s="7"/>
      <c r="B521" s="10" t="s">
        <v>15</v>
      </c>
      <c r="C521" s="11"/>
      <c r="D521" s="11"/>
      <c r="G521" s="162"/>
      <c r="H521" s="162"/>
      <c r="I521" s="162"/>
      <c r="J521" s="8">
        <f t="shared" si="120"/>
        <v>0</v>
      </c>
      <c r="M521" s="9"/>
      <c r="N521" s="8" t="str">
        <f t="shared" si="121"/>
        <v/>
      </c>
      <c r="O521" s="8" t="str">
        <f t="shared" si="125"/>
        <v>480</v>
      </c>
      <c r="P521" s="8" t="str">
        <f t="shared" si="126"/>
        <v/>
      </c>
    </row>
    <row r="522" spans="1:16" ht="16.5">
      <c r="A522" s="7"/>
      <c r="G522" s="123"/>
      <c r="H522" s="162"/>
      <c r="I522" s="162"/>
      <c r="J522" s="8">
        <f t="shared" si="120"/>
        <v>0</v>
      </c>
      <c r="M522" s="9"/>
      <c r="N522" s="8" t="str">
        <f t="shared" si="121"/>
        <v/>
      </c>
      <c r="O522" s="8" t="str">
        <f t="shared" si="125"/>
        <v>480</v>
      </c>
      <c r="P522" s="8" t="str">
        <f t="shared" si="126"/>
        <v/>
      </c>
    </row>
    <row r="523" spans="1:16">
      <c r="A523" s="12">
        <v>1</v>
      </c>
      <c r="B523" s="63" t="s">
        <v>747</v>
      </c>
      <c r="C523" s="148"/>
      <c r="D523" s="149"/>
      <c r="E523" s="13">
        <v>765</v>
      </c>
      <c r="F523" s="13">
        <v>0</v>
      </c>
      <c r="G523" s="208"/>
      <c r="H523" s="157"/>
      <c r="I523" s="158"/>
      <c r="K523" s="13"/>
      <c r="L523" s="13"/>
      <c r="M523" s="9">
        <v>1</v>
      </c>
      <c r="N523" s="8" t="str">
        <f t="shared" ref="N523:N543" si="129">IF(F546&gt;0,"48"&amp;J546&amp;"","")</f>
        <v/>
      </c>
      <c r="O523" s="8" t="str">
        <f t="shared" si="125"/>
        <v>480</v>
      </c>
      <c r="P523" s="8" t="str">
        <f t="shared" si="126"/>
        <v/>
      </c>
    </row>
    <row r="524" spans="1:16">
      <c r="A524" s="12">
        <v>2</v>
      </c>
      <c r="B524" s="53" t="s">
        <v>1126</v>
      </c>
      <c r="E524" s="8">
        <v>430</v>
      </c>
      <c r="F524" s="67">
        <v>0</v>
      </c>
      <c r="G524" s="321"/>
      <c r="H524" s="162"/>
      <c r="I524" s="162"/>
      <c r="J524"/>
      <c r="K524" s="26"/>
      <c r="L524" s="26"/>
      <c r="M524">
        <v>1</v>
      </c>
      <c r="N524" s="8" t="str">
        <f t="shared" si="129"/>
        <v/>
      </c>
      <c r="O524" s="8" t="str">
        <f t="shared" si="125"/>
        <v>480</v>
      </c>
      <c r="P524" s="8" t="str">
        <f t="shared" si="126"/>
        <v/>
      </c>
    </row>
    <row r="525" spans="1:16">
      <c r="A525" s="12">
        <v>3</v>
      </c>
      <c r="B525" s="63" t="s">
        <v>1018</v>
      </c>
      <c r="C525" s="148"/>
      <c r="D525" s="149"/>
      <c r="E525" s="13">
        <v>765</v>
      </c>
      <c r="F525" s="13">
        <v>0</v>
      </c>
      <c r="G525" s="208"/>
      <c r="H525" s="157"/>
      <c r="I525" s="158"/>
      <c r="K525" s="13"/>
      <c r="L525" s="13"/>
      <c r="M525" s="9">
        <v>1</v>
      </c>
      <c r="N525" s="8" t="str">
        <f t="shared" si="129"/>
        <v/>
      </c>
      <c r="O525" s="8" t="str">
        <f t="shared" si="125"/>
        <v>480</v>
      </c>
      <c r="P525" s="8" t="str">
        <f t="shared" si="126"/>
        <v/>
      </c>
    </row>
    <row r="526" spans="1:16">
      <c r="A526" s="12">
        <v>4</v>
      </c>
      <c r="B526" s="356" t="s">
        <v>742</v>
      </c>
      <c r="C526" s="357"/>
      <c r="D526" s="358"/>
      <c r="E526" s="13">
        <v>810</v>
      </c>
      <c r="F526" s="13">
        <v>0</v>
      </c>
      <c r="G526" s="208"/>
      <c r="H526" s="157"/>
      <c r="I526" s="158"/>
      <c r="K526" s="13"/>
      <c r="L526" s="13"/>
      <c r="M526" s="9">
        <v>1</v>
      </c>
      <c r="N526" s="8" t="str">
        <f t="shared" si="129"/>
        <v/>
      </c>
      <c r="O526" s="8" t="str">
        <f t="shared" si="125"/>
        <v>48</v>
      </c>
      <c r="P526" s="8" t="str">
        <f t="shared" si="126"/>
        <v/>
      </c>
    </row>
    <row r="527" spans="1:16">
      <c r="A527" s="12">
        <v>5</v>
      </c>
      <c r="B527" s="63" t="s">
        <v>1111</v>
      </c>
      <c r="C527" s="148"/>
      <c r="D527" s="149"/>
      <c r="E527" s="13">
        <v>550</v>
      </c>
      <c r="F527" s="121">
        <v>0</v>
      </c>
      <c r="G527" s="208"/>
      <c r="H527" s="157"/>
      <c r="I527" s="158"/>
      <c r="K527" s="13"/>
      <c r="L527" s="13"/>
      <c r="M527" s="9">
        <v>1</v>
      </c>
      <c r="N527" s="8" t="str">
        <f t="shared" si="129"/>
        <v/>
      </c>
      <c r="O527" s="8" t="str">
        <f t="shared" si="125"/>
        <v>48</v>
      </c>
      <c r="P527" s="8" t="str">
        <f t="shared" si="126"/>
        <v/>
      </c>
    </row>
    <row r="528" spans="1:16">
      <c r="A528" s="12">
        <v>6</v>
      </c>
      <c r="B528" s="63" t="s">
        <v>1033</v>
      </c>
      <c r="C528" s="148"/>
      <c r="D528" s="149"/>
      <c r="E528" s="13">
        <v>727</v>
      </c>
      <c r="F528" s="13">
        <v>0</v>
      </c>
      <c r="G528" s="208"/>
      <c r="H528" s="157"/>
      <c r="I528" s="158"/>
      <c r="K528" s="13"/>
      <c r="L528" s="13"/>
      <c r="M528" s="9">
        <v>1</v>
      </c>
      <c r="N528" s="8" t="str">
        <f t="shared" si="129"/>
        <v/>
      </c>
      <c r="O528" s="8" t="str">
        <f t="shared" si="125"/>
        <v>486624</v>
      </c>
      <c r="P528" s="8" t="str">
        <f t="shared" si="126"/>
        <v/>
      </c>
    </row>
    <row r="529" spans="1:16">
      <c r="A529" s="12">
        <v>7</v>
      </c>
      <c r="B529" s="63" t="s">
        <v>1081</v>
      </c>
      <c r="C529" s="84"/>
      <c r="D529" s="85"/>
      <c r="E529" s="26">
        <v>675</v>
      </c>
      <c r="F529" s="26">
        <v>0</v>
      </c>
      <c r="G529" s="208"/>
      <c r="H529" s="124"/>
      <c r="I529" s="125"/>
      <c r="J529"/>
      <c r="K529" s="26"/>
      <c r="L529" s="26"/>
      <c r="M529" s="9">
        <v>1</v>
      </c>
      <c r="O529" s="8" t="str">
        <f t="shared" si="125"/>
        <v>480</v>
      </c>
      <c r="P529" s="8" t="str">
        <f t="shared" si="126"/>
        <v/>
      </c>
    </row>
    <row r="530" spans="1:16">
      <c r="A530" s="12">
        <v>8</v>
      </c>
      <c r="B530" s="120" t="s">
        <v>1112</v>
      </c>
      <c r="C530" s="124"/>
      <c r="D530" s="125"/>
      <c r="E530" s="121">
        <v>500</v>
      </c>
      <c r="F530" s="121">
        <v>0</v>
      </c>
      <c r="G530" s="349"/>
      <c r="H530" s="124"/>
      <c r="I530" s="125"/>
      <c r="J530" s="123"/>
      <c r="K530" s="121"/>
      <c r="L530" s="121"/>
      <c r="M530" s="122">
        <v>1</v>
      </c>
      <c r="N530" s="8" t="str">
        <f t="shared" si="129"/>
        <v/>
      </c>
      <c r="O530" s="8" t="str">
        <f t="shared" si="125"/>
        <v>480</v>
      </c>
      <c r="P530" s="8" t="str">
        <f t="shared" si="126"/>
        <v/>
      </c>
    </row>
    <row r="531" spans="1:16">
      <c r="A531" s="12">
        <v>9</v>
      </c>
      <c r="B531" s="356"/>
      <c r="C531" s="357"/>
      <c r="D531" s="358"/>
      <c r="E531" s="13"/>
      <c r="F531" s="13"/>
      <c r="G531" s="120"/>
      <c r="H531" s="157"/>
      <c r="I531" s="158"/>
      <c r="K531" s="13"/>
      <c r="L531" s="13"/>
      <c r="M531" s="9">
        <v>1</v>
      </c>
      <c r="N531" s="8" t="str">
        <f t="shared" si="129"/>
        <v/>
      </c>
      <c r="O531" s="8" t="str">
        <f t="shared" si="125"/>
        <v>480</v>
      </c>
      <c r="P531" s="8" t="str">
        <f t="shared" si="126"/>
        <v/>
      </c>
    </row>
    <row r="532" spans="1:16">
      <c r="A532" s="12">
        <v>10</v>
      </c>
      <c r="B532" s="120"/>
      <c r="C532" s="157"/>
      <c r="D532" s="158"/>
      <c r="E532" s="119">
        <v>315</v>
      </c>
      <c r="F532" s="119"/>
      <c r="G532" s="120"/>
      <c r="H532" s="157"/>
      <c r="I532" s="158"/>
      <c r="J532" s="162"/>
      <c r="K532" s="119"/>
      <c r="L532" s="119"/>
      <c r="M532" s="122"/>
      <c r="N532" s="8" t="str">
        <f t="shared" si="129"/>
        <v/>
      </c>
      <c r="O532" s="8" t="str">
        <f t="shared" si="125"/>
        <v>480</v>
      </c>
      <c r="P532" s="8" t="str">
        <f t="shared" si="126"/>
        <v/>
      </c>
    </row>
    <row r="533" spans="1:16">
      <c r="A533" s="12">
        <v>11</v>
      </c>
      <c r="B533" s="63"/>
      <c r="C533" s="84"/>
      <c r="D533" s="149"/>
      <c r="E533" s="13">
        <v>82</v>
      </c>
      <c r="F533" s="13"/>
      <c r="G533" s="120"/>
      <c r="H533" s="157"/>
      <c r="I533" s="158"/>
      <c r="K533" s="13"/>
      <c r="L533" s="13"/>
      <c r="M533" s="9"/>
      <c r="N533" s="8" t="str">
        <f t="shared" si="129"/>
        <v/>
      </c>
      <c r="O533" s="8" t="str">
        <f t="shared" si="125"/>
        <v>480</v>
      </c>
      <c r="P533" s="8" t="str">
        <f t="shared" si="126"/>
        <v/>
      </c>
    </row>
    <row r="534" spans="1:16">
      <c r="B534" s="63"/>
      <c r="C534" s="84"/>
      <c r="D534" s="85"/>
      <c r="E534" s="26">
        <v>427</v>
      </c>
      <c r="F534" s="26"/>
      <c r="G534" s="120"/>
      <c r="H534" s="124"/>
      <c r="I534" s="125"/>
      <c r="J534">
        <f>K534*L534</f>
        <v>6624</v>
      </c>
      <c r="K534" s="26">
        <v>828</v>
      </c>
      <c r="L534" s="26">
        <v>8</v>
      </c>
      <c r="M534"/>
      <c r="N534" s="8" t="str">
        <f t="shared" si="129"/>
        <v/>
      </c>
      <c r="O534" s="8" t="str">
        <f t="shared" si="125"/>
        <v>480</v>
      </c>
      <c r="P534" s="8" t="str">
        <f t="shared" si="126"/>
        <v/>
      </c>
    </row>
    <row r="535" spans="1:16">
      <c r="E535" s="163">
        <v>450</v>
      </c>
      <c r="G535" s="162"/>
      <c r="H535" s="162"/>
      <c r="I535" s="162"/>
      <c r="J535" s="8">
        <f t="shared" si="120"/>
        <v>0</v>
      </c>
      <c r="M535" s="9"/>
      <c r="N535" s="8" t="str">
        <f t="shared" si="129"/>
        <v/>
      </c>
      <c r="O535" s="8" t="str">
        <f t="shared" si="125"/>
        <v>480</v>
      </c>
      <c r="P535" s="8" t="str">
        <f t="shared" si="126"/>
        <v/>
      </c>
    </row>
    <row r="536" spans="1:16">
      <c r="G536" s="162"/>
      <c r="H536" s="162"/>
      <c r="I536" s="162"/>
      <c r="J536" s="8">
        <f t="shared" si="120"/>
        <v>0</v>
      </c>
      <c r="M536" s="9"/>
      <c r="N536" s="8" t="str">
        <f t="shared" si="129"/>
        <v/>
      </c>
      <c r="O536" s="8" t="str">
        <f t="shared" si="125"/>
        <v>480</v>
      </c>
      <c r="P536" s="8" t="str">
        <f t="shared" si="126"/>
        <v/>
      </c>
    </row>
    <row r="537" spans="1:16">
      <c r="G537" s="123" t="s">
        <v>995</v>
      </c>
      <c r="H537" s="162"/>
      <c r="I537" s="162"/>
      <c r="J537" s="8">
        <f t="shared" si="120"/>
        <v>0</v>
      </c>
      <c r="M537" s="9"/>
      <c r="N537" s="8" t="str">
        <f t="shared" si="129"/>
        <v/>
      </c>
      <c r="O537" s="8" t="str">
        <f t="shared" si="125"/>
        <v>480</v>
      </c>
      <c r="P537" s="8" t="str">
        <f t="shared" si="126"/>
        <v/>
      </c>
    </row>
    <row r="538" spans="1:16" ht="18.75">
      <c r="A538" s="7"/>
      <c r="B538" s="10" t="s">
        <v>16</v>
      </c>
      <c r="C538" s="11"/>
      <c r="D538" s="11"/>
      <c r="G538" s="162"/>
      <c r="H538" s="162"/>
      <c r="I538" s="162"/>
      <c r="J538" s="8">
        <f t="shared" si="120"/>
        <v>0</v>
      </c>
      <c r="M538" s="9"/>
      <c r="N538" s="8" t="str">
        <f t="shared" si="129"/>
        <v/>
      </c>
      <c r="O538" s="8" t="str">
        <f t="shared" ref="O538:O543" si="130">"48"&amp;J561&amp;""</f>
        <v>480</v>
      </c>
      <c r="P538" s="8" t="str">
        <f t="shared" ref="P538:P543" si="131">IF(E561=100,"48"&amp;J561&amp;"","")</f>
        <v/>
      </c>
    </row>
    <row r="539" spans="1:16" ht="16.5">
      <c r="A539" s="7"/>
      <c r="G539" s="162"/>
      <c r="H539" s="162"/>
      <c r="I539" s="162"/>
      <c r="J539" s="8">
        <f t="shared" si="120"/>
        <v>0</v>
      </c>
      <c r="M539" s="9"/>
      <c r="N539" s="8" t="str">
        <f t="shared" si="129"/>
        <v/>
      </c>
      <c r="O539" s="8" t="str">
        <f t="shared" si="130"/>
        <v>480</v>
      </c>
      <c r="P539" s="8" t="str">
        <f t="shared" si="131"/>
        <v/>
      </c>
    </row>
    <row r="540" spans="1:16">
      <c r="A540" s="12">
        <v>1</v>
      </c>
      <c r="B540" s="63" t="s">
        <v>749</v>
      </c>
      <c r="C540" s="148"/>
      <c r="D540" s="149"/>
      <c r="E540" s="13">
        <v>765</v>
      </c>
      <c r="F540" s="13">
        <v>0</v>
      </c>
      <c r="G540" s="208"/>
      <c r="H540" s="157"/>
      <c r="I540" s="158"/>
      <c r="K540" s="13"/>
      <c r="L540" s="13"/>
      <c r="M540" s="9">
        <v>1</v>
      </c>
      <c r="N540" s="8" t="str">
        <f t="shared" si="129"/>
        <v/>
      </c>
      <c r="O540" s="8" t="str">
        <f t="shared" si="130"/>
        <v>480</v>
      </c>
      <c r="P540" s="8" t="str">
        <f t="shared" si="131"/>
        <v/>
      </c>
    </row>
    <row r="541" spans="1:16">
      <c r="A541" s="12">
        <v>2</v>
      </c>
      <c r="B541" s="63" t="s">
        <v>751</v>
      </c>
      <c r="C541" s="148"/>
      <c r="D541" s="149"/>
      <c r="E541" s="13">
        <v>765</v>
      </c>
      <c r="F541" s="13">
        <v>0</v>
      </c>
      <c r="G541" s="342"/>
      <c r="H541" s="157"/>
      <c r="I541" s="158"/>
      <c r="K541" s="13"/>
      <c r="L541" s="13"/>
      <c r="M541" s="9">
        <v>1</v>
      </c>
      <c r="N541" s="8" t="str">
        <f t="shared" si="129"/>
        <v/>
      </c>
      <c r="O541" s="8" t="str">
        <f t="shared" si="130"/>
        <v>480</v>
      </c>
      <c r="P541" s="8" t="str">
        <f t="shared" si="131"/>
        <v/>
      </c>
    </row>
    <row r="542" spans="1:16">
      <c r="A542" s="12">
        <v>3</v>
      </c>
      <c r="B542" s="63" t="s">
        <v>973</v>
      </c>
      <c r="C542" s="148"/>
      <c r="D542" s="149"/>
      <c r="E542" s="13">
        <v>765</v>
      </c>
      <c r="F542" s="13">
        <v>0</v>
      </c>
      <c r="G542" s="208"/>
      <c r="H542" s="157"/>
      <c r="I542" s="158"/>
      <c r="J542" s="8">
        <f t="shared" ref="J542" si="132">L542*K542</f>
        <v>0</v>
      </c>
      <c r="K542" s="13"/>
      <c r="L542" s="13"/>
      <c r="M542" s="9">
        <v>1</v>
      </c>
      <c r="N542" s="8" t="str">
        <f t="shared" si="129"/>
        <v/>
      </c>
      <c r="O542" s="8" t="str">
        <f t="shared" si="130"/>
        <v>480</v>
      </c>
      <c r="P542" s="8" t="str">
        <f t="shared" si="131"/>
        <v/>
      </c>
    </row>
    <row r="543" spans="1:16">
      <c r="A543" s="12">
        <v>4</v>
      </c>
      <c r="B543" s="63" t="s">
        <v>603</v>
      </c>
      <c r="C543" s="148"/>
      <c r="D543" s="149"/>
      <c r="E543" s="13">
        <v>749</v>
      </c>
      <c r="F543" s="13">
        <v>0</v>
      </c>
      <c r="G543" s="208"/>
      <c r="H543" s="157"/>
      <c r="I543" s="158"/>
      <c r="K543" s="13"/>
      <c r="L543" s="119"/>
      <c r="M543" s="9">
        <v>1</v>
      </c>
      <c r="N543" s="8" t="str">
        <f t="shared" si="129"/>
        <v/>
      </c>
      <c r="O543" s="8" t="str">
        <f t="shared" si="130"/>
        <v>480</v>
      </c>
      <c r="P543" s="8" t="str">
        <f t="shared" si="131"/>
        <v/>
      </c>
    </row>
    <row r="544" spans="1:16">
      <c r="A544" s="12">
        <v>5</v>
      </c>
      <c r="B544" s="63" t="s">
        <v>950</v>
      </c>
      <c r="C544" s="148"/>
      <c r="D544" s="149"/>
      <c r="E544" s="13">
        <v>765</v>
      </c>
      <c r="F544" s="13">
        <v>0</v>
      </c>
      <c r="G544" s="208" t="s">
        <v>953</v>
      </c>
      <c r="H544" s="157"/>
      <c r="I544" s="158"/>
      <c r="J544" s="8">
        <f t="shared" si="120"/>
        <v>0</v>
      </c>
      <c r="K544" s="13"/>
      <c r="L544" s="105"/>
      <c r="M544" s="9">
        <v>1</v>
      </c>
      <c r="N544" s="8" t="e">
        <f>IF(#REF!&gt;0,"48"&amp;#REF!&amp;"","")</f>
        <v>#REF!</v>
      </c>
      <c r="O544" s="8" t="e">
        <f>"48"&amp;#REF!&amp;""</f>
        <v>#REF!</v>
      </c>
      <c r="P544" s="8" t="e">
        <f>IF(#REF!=100,"48"&amp;#REF!&amp;"","")</f>
        <v>#REF!</v>
      </c>
    </row>
    <row r="545" spans="1:16">
      <c r="A545" s="12">
        <v>6</v>
      </c>
      <c r="B545" s="63" t="s">
        <v>514</v>
      </c>
      <c r="C545" s="148"/>
      <c r="D545" s="149"/>
      <c r="E545" s="13">
        <v>721</v>
      </c>
      <c r="F545" s="13">
        <v>0</v>
      </c>
      <c r="G545" s="208"/>
      <c r="H545" s="157"/>
      <c r="I545" s="158"/>
      <c r="J545" s="8">
        <f t="shared" ref="J545" si="133">L545*K545</f>
        <v>0</v>
      </c>
      <c r="K545" s="13"/>
      <c r="L545" s="13"/>
      <c r="M545" s="9">
        <v>1</v>
      </c>
      <c r="N545" s="8" t="e">
        <f>IF(#REF!&gt;0,"48"&amp;#REF!&amp;"","")</f>
        <v>#REF!</v>
      </c>
      <c r="O545" s="8" t="e">
        <f>"48"&amp;#REF!&amp;""</f>
        <v>#REF!</v>
      </c>
      <c r="P545" s="8" t="e">
        <f>IF(#REF!=100,"48"&amp;#REF!&amp;"","")</f>
        <v>#REF!</v>
      </c>
    </row>
    <row r="546" spans="1:16">
      <c r="A546" s="12">
        <v>7</v>
      </c>
      <c r="B546" s="350" t="s">
        <v>713</v>
      </c>
      <c r="C546" s="351"/>
      <c r="D546" s="352"/>
      <c r="E546" s="56">
        <v>833</v>
      </c>
      <c r="F546" s="56">
        <v>0</v>
      </c>
      <c r="G546" s="208"/>
      <c r="H546" s="146"/>
      <c r="I546" s="147"/>
      <c r="J546" s="8">
        <f t="shared" si="120"/>
        <v>0</v>
      </c>
      <c r="K546" s="136"/>
      <c r="L546" s="136"/>
      <c r="M546" s="9">
        <v>1</v>
      </c>
      <c r="N546" s="8" t="e">
        <f>IF(#REF!&gt;0,"48"&amp;#REF!&amp;"","")</f>
        <v>#REF!</v>
      </c>
      <c r="O546" s="8" t="e">
        <f>"48"&amp;#REF!&amp;""</f>
        <v>#REF!</v>
      </c>
      <c r="P546" s="8" t="e">
        <f>IF(#REF!=100,"48"&amp;#REF!&amp;"","")</f>
        <v>#REF!</v>
      </c>
    </row>
    <row r="547" spans="1:16">
      <c r="A547" s="12">
        <v>8</v>
      </c>
      <c r="B547" s="63" t="s">
        <v>966</v>
      </c>
      <c r="C547" s="148"/>
      <c r="D547" s="149"/>
      <c r="E547" s="13">
        <v>765</v>
      </c>
      <c r="F547" s="13">
        <v>0</v>
      </c>
      <c r="G547" s="208"/>
      <c r="H547" s="157"/>
      <c r="I547" s="158"/>
      <c r="J547" s="8">
        <f t="shared" si="120"/>
        <v>0</v>
      </c>
      <c r="K547" s="13"/>
      <c r="L547" s="13"/>
      <c r="M547" s="9">
        <v>1</v>
      </c>
      <c r="N547" s="8" t="e">
        <f>IF(#REF!&gt;0,"48"&amp;#REF!&amp;"","")</f>
        <v>#REF!</v>
      </c>
      <c r="O547" s="8" t="e">
        <f>"48"&amp;#REF!&amp;""</f>
        <v>#REF!</v>
      </c>
      <c r="P547" s="8" t="e">
        <f>IF(#REF!=100,"48"&amp;#REF!&amp;"","")</f>
        <v>#REF!</v>
      </c>
    </row>
    <row r="548" spans="1:16">
      <c r="A548" s="12">
        <v>9</v>
      </c>
      <c r="B548" s="63" t="s">
        <v>967</v>
      </c>
      <c r="C548" s="84"/>
      <c r="D548" s="85"/>
      <c r="E548" s="13">
        <v>765</v>
      </c>
      <c r="F548" s="13">
        <v>0</v>
      </c>
      <c r="G548" s="208"/>
      <c r="H548" s="157"/>
      <c r="I548" s="158"/>
      <c r="J548" s="8">
        <f t="shared" si="120"/>
        <v>0</v>
      </c>
      <c r="K548" s="13"/>
      <c r="L548" s="13"/>
      <c r="M548" s="9">
        <v>1</v>
      </c>
      <c r="N548" s="8" t="e">
        <f>IF(#REF!&gt;0,"48"&amp;#REF!&amp;"","")</f>
        <v>#REF!</v>
      </c>
      <c r="O548" s="8" t="e">
        <f>"48"&amp;#REF!&amp;""</f>
        <v>#REF!</v>
      </c>
      <c r="P548" s="8" t="e">
        <f>IF(#REF!=100,"48"&amp;#REF!&amp;"","")</f>
        <v>#REF!</v>
      </c>
    </row>
    <row r="549" spans="1:16">
      <c r="A549" s="12">
        <v>10</v>
      </c>
      <c r="B549" s="120"/>
      <c r="C549" s="157"/>
      <c r="D549" s="158"/>
      <c r="E549" s="119"/>
      <c r="F549" s="119"/>
      <c r="G549" s="120"/>
      <c r="H549" s="157"/>
      <c r="I549" s="158"/>
      <c r="J549" s="162"/>
      <c r="K549" s="119"/>
      <c r="L549" s="119"/>
      <c r="M549" s="122"/>
      <c r="N549" s="8" t="e">
        <f>IF(#REF!&gt;0,"48"&amp;#REF!&amp;"","")</f>
        <v>#REF!</v>
      </c>
      <c r="O549" s="8" t="e">
        <f>"48"&amp;#REF!&amp;""</f>
        <v>#REF!</v>
      </c>
      <c r="P549" s="8" t="e">
        <f>IF(#REF!=100,"48"&amp;#REF!&amp;"","")</f>
        <v>#REF!</v>
      </c>
    </row>
    <row r="550" spans="1:16">
      <c r="A550" s="12"/>
      <c r="B550" s="63"/>
      <c r="C550" s="148"/>
      <c r="D550" s="149"/>
      <c r="E550" s="13"/>
      <c r="F550" s="13"/>
      <c r="G550" s="120"/>
      <c r="H550" s="157"/>
      <c r="I550" s="158"/>
      <c r="K550" s="13"/>
      <c r="L550" s="13"/>
      <c r="M550" s="9"/>
      <c r="N550" s="8" t="e">
        <f>IF(#REF!&gt;0,"48"&amp;#REF!&amp;"","")</f>
        <v>#REF!</v>
      </c>
      <c r="O550" s="8" t="e">
        <f>"48"&amp;#REF!&amp;""</f>
        <v>#REF!</v>
      </c>
      <c r="P550" s="8" t="e">
        <f>IF(#REF!=100,"48"&amp;#REF!&amp;"","")</f>
        <v>#REF!</v>
      </c>
    </row>
    <row r="551" spans="1:16" ht="16.5">
      <c r="A551" s="7"/>
      <c r="B551" s="53"/>
      <c r="G551" s="162"/>
      <c r="H551" s="162"/>
      <c r="I551" s="162"/>
      <c r="J551" s="8">
        <f t="shared" ref="J551:J566" si="134">L551*K551</f>
        <v>6624</v>
      </c>
      <c r="K551" s="8">
        <v>828</v>
      </c>
      <c r="L551" s="8">
        <v>8</v>
      </c>
      <c r="M551" s="9"/>
      <c r="N551" s="8" t="e">
        <f>IF(#REF!&gt;0,"48"&amp;#REF!&amp;"","")</f>
        <v>#REF!</v>
      </c>
      <c r="O551" s="8" t="e">
        <f>"48"&amp;#REF!&amp;""</f>
        <v>#REF!</v>
      </c>
      <c r="P551" s="8" t="e">
        <f>IF(#REF!=100,"48"&amp;#REF!&amp;"","")</f>
        <v>#REF!</v>
      </c>
    </row>
    <row r="552" spans="1:16" ht="16.5">
      <c r="A552" s="7"/>
      <c r="G552" s="162"/>
      <c r="H552" s="162"/>
      <c r="I552" s="162"/>
      <c r="J552" s="8">
        <f t="shared" si="134"/>
        <v>0</v>
      </c>
      <c r="M552" s="9"/>
      <c r="N552" s="8" t="e">
        <f>IF(#REF!&gt;0,"48"&amp;#REF!&amp;"","")</f>
        <v>#REF!</v>
      </c>
      <c r="O552" s="8" t="e">
        <f>"48"&amp;#REF!&amp;""</f>
        <v>#REF!</v>
      </c>
      <c r="P552" s="8" t="e">
        <f>IF(#REF!=100,"48"&amp;#REF!&amp;"","")</f>
        <v>#REF!</v>
      </c>
    </row>
    <row r="553" spans="1:16" ht="16.5">
      <c r="A553" s="7"/>
      <c r="G553" s="162"/>
      <c r="H553" s="162"/>
      <c r="I553" s="162"/>
      <c r="J553" s="8">
        <f t="shared" si="134"/>
        <v>0</v>
      </c>
      <c r="M553" s="9"/>
      <c r="N553" s="8" t="e">
        <f>IF(#REF!&gt;0,"48"&amp;#REF!&amp;"","")</f>
        <v>#REF!</v>
      </c>
      <c r="O553" s="8" t="e">
        <f>"48"&amp;#REF!&amp;""</f>
        <v>#REF!</v>
      </c>
      <c r="P553" s="8" t="e">
        <f>IF(#REF!=100,"48"&amp;#REF!&amp;"","")</f>
        <v>#REF!</v>
      </c>
    </row>
    <row r="554" spans="1:16" ht="18.75">
      <c r="A554" s="7"/>
      <c r="B554" s="10" t="s">
        <v>19</v>
      </c>
      <c r="C554" s="11"/>
      <c r="D554" s="11"/>
      <c r="G554" s="162"/>
      <c r="H554" s="162"/>
      <c r="I554" s="162"/>
      <c r="J554" s="8">
        <f t="shared" si="134"/>
        <v>0</v>
      </c>
      <c r="M554" s="9"/>
      <c r="N554" s="8" t="e">
        <f>IF(#REF!&gt;0,"48"&amp;#REF!&amp;"","")</f>
        <v>#REF!</v>
      </c>
      <c r="O554" s="8" t="e">
        <f>"48"&amp;#REF!&amp;""</f>
        <v>#REF!</v>
      </c>
      <c r="P554" s="8" t="e">
        <f>IF(#REF!=100,"48"&amp;#REF!&amp;"","")</f>
        <v>#REF!</v>
      </c>
    </row>
    <row r="555" spans="1:16" ht="16.5">
      <c r="A555" s="7"/>
      <c r="G555" s="162"/>
      <c r="H555" s="162"/>
      <c r="I555" s="162"/>
      <c r="J555" s="8">
        <f t="shared" si="134"/>
        <v>0</v>
      </c>
      <c r="M555" s="9"/>
      <c r="N555" s="8" t="e">
        <f>IF(#REF!&gt;0,"48"&amp;#REF!&amp;"","")</f>
        <v>#REF!</v>
      </c>
      <c r="O555" s="8" t="e">
        <f>"48"&amp;#REF!&amp;""</f>
        <v>#REF!</v>
      </c>
      <c r="P555" s="8" t="e">
        <f>IF(#REF!=100,"48"&amp;#REF!&amp;"","")</f>
        <v>#REF!</v>
      </c>
    </row>
    <row r="556" spans="1:16">
      <c r="A556" s="12">
        <v>1</v>
      </c>
      <c r="B556" s="63"/>
      <c r="C556" s="148"/>
      <c r="D556" s="149"/>
      <c r="E556" s="13"/>
      <c r="F556" s="13"/>
      <c r="G556" s="275"/>
      <c r="H556" s="157"/>
      <c r="I556" s="158"/>
      <c r="J556" s="8">
        <f t="shared" si="134"/>
        <v>0</v>
      </c>
      <c r="K556" s="13"/>
      <c r="L556" s="13"/>
      <c r="M556" s="9"/>
      <c r="N556" s="8" t="e">
        <f>IF(#REF!&gt;0,"48"&amp;#REF!&amp;"","")</f>
        <v>#REF!</v>
      </c>
      <c r="O556" s="8" t="e">
        <f>"48"&amp;#REF!&amp;""</f>
        <v>#REF!</v>
      </c>
      <c r="P556" s="8" t="e">
        <f>IF(#REF!=100,"48"&amp;#REF!&amp;"","")</f>
        <v>#REF!</v>
      </c>
    </row>
    <row r="557" spans="1:16">
      <c r="A557" s="12">
        <v>2</v>
      </c>
      <c r="B557" s="63"/>
      <c r="C557" s="148"/>
      <c r="D557" s="149"/>
      <c r="E557" s="13"/>
      <c r="F557" s="13"/>
      <c r="G557" s="275"/>
      <c r="H557" s="157"/>
      <c r="I557" s="158"/>
      <c r="J557" s="8">
        <f t="shared" si="134"/>
        <v>0</v>
      </c>
      <c r="K557" s="13"/>
      <c r="L557" s="13"/>
      <c r="M557" s="9"/>
      <c r="N557" s="8" t="e">
        <f>IF(#REF!&gt;0,"48"&amp;#REF!&amp;"","")</f>
        <v>#REF!</v>
      </c>
      <c r="O557" s="8" t="e">
        <f>"48"&amp;#REF!&amp;""</f>
        <v>#REF!</v>
      </c>
      <c r="P557" s="8" t="e">
        <f>IF(#REF!=100,"48"&amp;#REF!&amp;"","")</f>
        <v>#REF!</v>
      </c>
    </row>
    <row r="558" spans="1:16">
      <c r="A558" s="12">
        <v>3</v>
      </c>
      <c r="B558" s="63"/>
      <c r="C558" s="148"/>
      <c r="D558" s="149"/>
      <c r="E558" s="13"/>
      <c r="F558" s="13"/>
      <c r="G558" s="120"/>
      <c r="H558" s="157"/>
      <c r="I558" s="158"/>
      <c r="J558" s="8">
        <f t="shared" si="134"/>
        <v>0</v>
      </c>
      <c r="K558" s="13"/>
      <c r="L558" s="13"/>
      <c r="M558" s="9"/>
      <c r="N558" s="8" t="e">
        <f>IF(#REF!&gt;0,"48"&amp;#REF!&amp;"","")</f>
        <v>#REF!</v>
      </c>
      <c r="O558" s="8" t="e">
        <f>"48"&amp;#REF!&amp;""</f>
        <v>#REF!</v>
      </c>
      <c r="P558" s="8" t="e">
        <f>IF(#REF!=100,"48"&amp;#REF!&amp;"","")</f>
        <v>#REF!</v>
      </c>
    </row>
    <row r="559" spans="1:16">
      <c r="A559" s="12">
        <v>4</v>
      </c>
      <c r="B559" s="63"/>
      <c r="C559" s="148"/>
      <c r="D559" s="149"/>
      <c r="E559" s="13"/>
      <c r="F559" s="13"/>
      <c r="G559" s="120"/>
      <c r="H559" s="157"/>
      <c r="I559" s="158"/>
      <c r="J559" s="8">
        <f t="shared" si="134"/>
        <v>0</v>
      </c>
      <c r="K559" s="13"/>
      <c r="L559" s="13"/>
      <c r="M559" s="9"/>
      <c r="N559" s="8" t="e">
        <f>IF(#REF!&gt;0,"48"&amp;#REF!&amp;"","")</f>
        <v>#REF!</v>
      </c>
      <c r="O559" s="8" t="e">
        <f>"48"&amp;#REF!&amp;""</f>
        <v>#REF!</v>
      </c>
      <c r="P559" s="8" t="e">
        <f>IF(#REF!=100,"48"&amp;#REF!&amp;"","")</f>
        <v>#REF!</v>
      </c>
    </row>
    <row r="560" spans="1:16">
      <c r="A560" s="12">
        <v>5</v>
      </c>
      <c r="B560" s="108"/>
      <c r="C560" s="148"/>
      <c r="D560" s="149"/>
      <c r="E560" s="13"/>
      <c r="F560" s="13"/>
      <c r="G560" s="120"/>
      <c r="H560" s="157"/>
      <c r="I560" s="158"/>
      <c r="J560" s="8">
        <f t="shared" si="134"/>
        <v>0</v>
      </c>
      <c r="K560" s="13"/>
      <c r="L560" s="13"/>
      <c r="M560" s="9"/>
      <c r="N560" s="8" t="e">
        <f>IF(#REF!&gt;0,"48"&amp;#REF!&amp;"","")</f>
        <v>#REF!</v>
      </c>
      <c r="O560" s="8" t="e">
        <f>"48"&amp;#REF!&amp;""</f>
        <v>#REF!</v>
      </c>
      <c r="P560" s="8" t="e">
        <f>IF(#REF!=100,"48"&amp;#REF!&amp;"","")</f>
        <v>#REF!</v>
      </c>
    </row>
    <row r="561" spans="1:20">
      <c r="A561" s="12">
        <v>6</v>
      </c>
      <c r="B561" s="63"/>
      <c r="C561" s="148"/>
      <c r="D561" s="149"/>
      <c r="E561" s="13"/>
      <c r="F561" s="13"/>
      <c r="G561" s="275"/>
      <c r="H561" s="157"/>
      <c r="I561" s="158"/>
      <c r="J561" s="8">
        <f t="shared" si="134"/>
        <v>0</v>
      </c>
      <c r="K561" s="13"/>
      <c r="L561" s="13"/>
    </row>
    <row r="562" spans="1:20">
      <c r="A562" s="12">
        <v>7</v>
      </c>
      <c r="B562" s="63"/>
      <c r="C562" s="148"/>
      <c r="D562" s="149"/>
      <c r="E562" s="13"/>
      <c r="F562" s="13"/>
      <c r="G562" s="275"/>
      <c r="H562" s="157"/>
      <c r="I562" s="158"/>
      <c r="J562" s="8">
        <f t="shared" si="134"/>
        <v>0</v>
      </c>
      <c r="K562" s="13"/>
      <c r="L562" s="13"/>
    </row>
    <row r="563" spans="1:20">
      <c r="A563" s="12">
        <v>8</v>
      </c>
      <c r="B563" s="150"/>
      <c r="C563" s="148"/>
      <c r="D563" s="149"/>
      <c r="E563" s="13"/>
      <c r="F563" s="13"/>
      <c r="G563" s="275"/>
      <c r="H563" s="157"/>
      <c r="I563" s="158"/>
      <c r="J563" s="8">
        <f t="shared" si="134"/>
        <v>0</v>
      </c>
      <c r="K563" s="13"/>
      <c r="L563" s="13"/>
      <c r="M563" s="9"/>
    </row>
    <row r="564" spans="1:20">
      <c r="A564" s="12">
        <v>9</v>
      </c>
      <c r="B564" s="150"/>
      <c r="C564" s="148"/>
      <c r="D564" s="149"/>
      <c r="E564" s="13"/>
      <c r="F564" s="13"/>
      <c r="G564" s="275"/>
      <c r="H564" s="157"/>
      <c r="I564" s="158"/>
      <c r="J564" s="8">
        <f t="shared" si="134"/>
        <v>0</v>
      </c>
      <c r="K564" s="13"/>
      <c r="L564" s="13"/>
      <c r="M564" s="9"/>
    </row>
    <row r="565" spans="1:20">
      <c r="A565" s="12">
        <v>10</v>
      </c>
      <c r="B565" s="150"/>
      <c r="C565" s="148"/>
      <c r="D565" s="149"/>
      <c r="E565" s="13"/>
      <c r="F565" s="13"/>
      <c r="G565" s="275"/>
      <c r="H565" s="157"/>
      <c r="I565" s="158"/>
      <c r="J565" s="8">
        <f t="shared" si="134"/>
        <v>0</v>
      </c>
      <c r="K565" s="13"/>
      <c r="L565" s="13"/>
      <c r="M565" s="9"/>
    </row>
    <row r="566" spans="1:20">
      <c r="A566" s="12">
        <v>11</v>
      </c>
      <c r="B566" s="150"/>
      <c r="C566" s="148"/>
      <c r="D566" s="149"/>
      <c r="E566" s="13"/>
      <c r="F566" s="13"/>
      <c r="G566" s="275"/>
      <c r="H566" s="157"/>
      <c r="I566" s="158"/>
      <c r="J566" s="8">
        <f t="shared" si="134"/>
        <v>0</v>
      </c>
      <c r="K566" s="13"/>
      <c r="L566" s="13"/>
      <c r="M566" s="9"/>
    </row>
    <row r="567" spans="1:20">
      <c r="D567" s="9"/>
      <c r="G567" s="162"/>
      <c r="J567" s="8">
        <f t="shared" ref="J567:J574" si="135">L567*K567</f>
        <v>0</v>
      </c>
    </row>
    <row r="568" spans="1:20">
      <c r="G568" s="162"/>
      <c r="J568" s="8">
        <f t="shared" si="135"/>
        <v>0</v>
      </c>
    </row>
    <row r="569" spans="1:20">
      <c r="G569" s="162"/>
      <c r="J569" s="8">
        <f t="shared" si="135"/>
        <v>0</v>
      </c>
    </row>
    <row r="570" spans="1:20">
      <c r="B570"/>
      <c r="C570">
        <f>SUM(F1:F279)</f>
        <v>222</v>
      </c>
      <c r="D570" t="s">
        <v>563</v>
      </c>
      <c r="G570" s="162"/>
      <c r="J570" s="8">
        <f t="shared" si="135"/>
        <v>0</v>
      </c>
    </row>
    <row r="571" spans="1:20">
      <c r="B571" t="s">
        <v>561</v>
      </c>
      <c r="G571" s="162"/>
      <c r="J571" s="8">
        <f t="shared" si="135"/>
        <v>0</v>
      </c>
    </row>
    <row r="572" spans="1:20">
      <c r="B572" t="s">
        <v>562</v>
      </c>
      <c r="C572" s="8">
        <f>SUM(F284:F550)</f>
        <v>0</v>
      </c>
      <c r="G572" s="162"/>
      <c r="J572" s="8">
        <f t="shared" si="135"/>
        <v>0</v>
      </c>
    </row>
    <row r="573" spans="1:20">
      <c r="J573" s="8">
        <f t="shared" si="135"/>
        <v>0</v>
      </c>
    </row>
    <row r="574" spans="1:20">
      <c r="J574" s="8">
        <f t="shared" si="135"/>
        <v>0</v>
      </c>
    </row>
    <row r="575" spans="1:20">
      <c r="E575" s="49">
        <f>SUM(E1:E567)</f>
        <v>246099.5</v>
      </c>
      <c r="F575" s="49">
        <f>SUM(F1:F567)</f>
        <v>222</v>
      </c>
      <c r="G575" s="9"/>
      <c r="H575" s="9"/>
      <c r="I575" s="9"/>
      <c r="J575">
        <f>SUM(J1:J554)</f>
        <v>237789</v>
      </c>
      <c r="K575" s="296">
        <v>-0.03</v>
      </c>
      <c r="L575" s="9">
        <f>SUM(L1:L566)</f>
        <v>272</v>
      </c>
      <c r="M575" s="9">
        <f>SUM(M1:M570)</f>
        <v>316</v>
      </c>
      <c r="O575" t="s">
        <v>632</v>
      </c>
      <c r="P575" s="8">
        <v>82000</v>
      </c>
      <c r="Q575" t="s">
        <v>685</v>
      </c>
      <c r="R575" s="8">
        <v>71000</v>
      </c>
      <c r="T575" t="s">
        <v>686</v>
      </c>
    </row>
    <row r="576" spans="1:20">
      <c r="E576" s="49"/>
      <c r="F576" s="49"/>
      <c r="G576" s="9"/>
      <c r="H576" s="9"/>
      <c r="I576" s="9"/>
      <c r="J576" s="9">
        <f>J575/100*97</f>
        <v>230655.33</v>
      </c>
      <c r="K576" s="9"/>
      <c r="L576" s="9"/>
      <c r="M576" s="9"/>
      <c r="O576" t="s">
        <v>806</v>
      </c>
      <c r="P576" s="8">
        <f>SUM(J295:J566)</f>
        <v>111654</v>
      </c>
      <c r="Q576" t="s">
        <v>685</v>
      </c>
      <c r="R576" s="8">
        <v>112000</v>
      </c>
      <c r="T576" t="s">
        <v>687</v>
      </c>
    </row>
    <row r="577" spans="2:20">
      <c r="E577" s="49"/>
      <c r="F577" s="49"/>
      <c r="G577" s="9"/>
      <c r="H577" s="9"/>
      <c r="I577" s="9"/>
      <c r="J577" s="9"/>
      <c r="K577" s="9"/>
      <c r="L577" s="9"/>
      <c r="M577" s="9"/>
      <c r="P577" s="8">
        <v>48258</v>
      </c>
      <c r="Q577" t="s">
        <v>685</v>
      </c>
      <c r="R577" s="8">
        <v>42000</v>
      </c>
      <c r="T577" t="s">
        <v>688</v>
      </c>
    </row>
    <row r="578" spans="2:20">
      <c r="E578" s="36"/>
      <c r="F578" s="36"/>
    </row>
    <row r="579" spans="2:20">
      <c r="E579" s="36"/>
      <c r="F579" s="36">
        <f>E575+F575</f>
        <v>246321.5</v>
      </c>
      <c r="R579" s="89" t="s">
        <v>51</v>
      </c>
    </row>
    <row r="580" spans="2:20">
      <c r="O580" t="s">
        <v>805</v>
      </c>
      <c r="P580" s="8">
        <f>SUM(E102:F279)</f>
        <v>90211</v>
      </c>
      <c r="R580" s="89">
        <f>P580</f>
        <v>90211</v>
      </c>
    </row>
    <row r="581" spans="2:20">
      <c r="O581" t="s">
        <v>806</v>
      </c>
      <c r="P581" s="8">
        <f>SUM(E4:F96)</f>
        <v>49706</v>
      </c>
      <c r="Q581" s="8">
        <f>SUM(E285:F550)</f>
        <v>106254.5</v>
      </c>
      <c r="R581" s="89">
        <f>P581+Q581</f>
        <v>155960.5</v>
      </c>
    </row>
    <row r="583" spans="2:20">
      <c r="B583" t="s">
        <v>650</v>
      </c>
      <c r="C583" s="8">
        <f>F579/M575</f>
        <v>779.49841772151899</v>
      </c>
      <c r="D583" t="s">
        <v>651</v>
      </c>
    </row>
    <row r="584" spans="2:20">
      <c r="B584" t="s">
        <v>1104</v>
      </c>
      <c r="C584" s="8">
        <f>J576/L575</f>
        <v>847.99753676470584</v>
      </c>
      <c r="J584" s="8">
        <f>SUM(J1:J567)</f>
        <v>237789</v>
      </c>
    </row>
    <row r="588" spans="2:20">
      <c r="D588" s="317" t="s">
        <v>955</v>
      </c>
      <c r="E588" s="317" t="s">
        <v>956</v>
      </c>
      <c r="F588" s="317" t="s">
        <v>51</v>
      </c>
    </row>
    <row r="590" spans="2:20">
      <c r="B590" t="s">
        <v>954</v>
      </c>
      <c r="D590" s="8">
        <f>SUM(F298:F550)</f>
        <v>0</v>
      </c>
      <c r="E590" s="8">
        <f>SUM(F4:F97)</f>
        <v>0</v>
      </c>
      <c r="F590" s="8">
        <f>D590+E590</f>
        <v>0</v>
      </c>
    </row>
    <row r="592" spans="2:20">
      <c r="D592" t="s">
        <v>958</v>
      </c>
      <c r="E592" t="s">
        <v>959</v>
      </c>
      <c r="F592" s="317" t="s">
        <v>51</v>
      </c>
      <c r="H592" t="s">
        <v>960</v>
      </c>
    </row>
    <row r="594" spans="2:6">
      <c r="B594" t="s">
        <v>957</v>
      </c>
      <c r="D594" s="8">
        <f>SUM(F102:F195)</f>
        <v>222</v>
      </c>
      <c r="E594" s="8">
        <f>SUM(F201:F280)</f>
        <v>0</v>
      </c>
      <c r="F594" s="8">
        <f>E594+D594</f>
        <v>222</v>
      </c>
    </row>
  </sheetData>
  <autoFilter ref="N18:P543" xr:uid="{4E30E3C9-41EA-44BB-A697-18E6E3198AF8}"/>
  <mergeCells count="11">
    <mergeCell ref="B546:D546"/>
    <mergeCell ref="B270:D270"/>
    <mergeCell ref="B20:D20"/>
    <mergeCell ref="B23:D23"/>
    <mergeCell ref="B21:D21"/>
    <mergeCell ref="B127:D127"/>
    <mergeCell ref="B24:D24"/>
    <mergeCell ref="B206:D206"/>
    <mergeCell ref="B531:D531"/>
    <mergeCell ref="B526:D526"/>
    <mergeCell ref="B29:D29"/>
  </mergeCells>
  <pageMargins left="0.25" right="0.25" top="0.75" bottom="0.75" header="0.3" footer="0.3"/>
  <pageSetup paperSize="9" scale="82" orientation="landscape" r:id="rId1"/>
  <rowBreaks count="2" manualBreakCount="2">
    <brk id="400" max="20" man="1"/>
    <brk id="516" max="16383" man="1"/>
  </rowBreaks>
  <colBreaks count="1" manualBreakCount="1">
    <brk id="15" max="6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2299-946A-4703-B635-E78B0E8D7DF3}">
  <dimension ref="A1:V54"/>
  <sheetViews>
    <sheetView topLeftCell="A28" workbookViewId="0">
      <selection activeCell="A64" sqref="A64"/>
    </sheetView>
  </sheetViews>
  <sheetFormatPr defaultRowHeight="15"/>
  <cols>
    <col min="1" max="1" width="15.7109375" bestFit="1" customWidth="1"/>
    <col min="3" max="3" width="16.28515625" bestFit="1" customWidth="1"/>
    <col min="4" max="4" width="11.5703125" bestFit="1" customWidth="1"/>
    <col min="5" max="5" width="10.7109375" bestFit="1" customWidth="1"/>
    <col min="6" max="6" width="9.42578125" bestFit="1" customWidth="1"/>
    <col min="7" max="7" width="21.140625" bestFit="1" customWidth="1"/>
    <col min="8" max="8" width="10.7109375" bestFit="1" customWidth="1"/>
    <col min="9" max="9" width="9" bestFit="1" customWidth="1"/>
    <col min="10" max="12" width="3.85546875" customWidth="1"/>
    <col min="13" max="13" width="9.85546875" bestFit="1" customWidth="1"/>
    <col min="14" max="14" width="9" bestFit="1" customWidth="1"/>
    <col min="15" max="20" width="3.85546875" customWidth="1"/>
  </cols>
  <sheetData>
    <row r="1" spans="1:22" ht="21">
      <c r="A1" s="28" t="s">
        <v>41</v>
      </c>
      <c r="D1" s="29"/>
      <c r="G1" t="s">
        <v>197</v>
      </c>
    </row>
    <row r="2" spans="1:22" ht="15.75" thickBot="1"/>
    <row r="3" spans="1:22" ht="16.5" thickTop="1" thickBot="1">
      <c r="A3" s="29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  <c r="G3" s="54" t="s">
        <v>48</v>
      </c>
      <c r="H3" s="31"/>
      <c r="I3" s="61">
        <f>WUM!F591</f>
        <v>185350.5</v>
      </c>
      <c r="J3" s="88">
        <f>WUM!M589</f>
        <v>241</v>
      </c>
      <c r="K3" s="29"/>
      <c r="M3" s="29" t="s">
        <v>56</v>
      </c>
      <c r="N3" s="29" t="s">
        <v>57</v>
      </c>
    </row>
    <row r="4" spans="1:22" ht="16.5" thickTop="1" thickBot="1">
      <c r="A4" s="29"/>
      <c r="B4" s="29"/>
      <c r="C4" s="29"/>
      <c r="D4" s="29"/>
      <c r="E4" s="29"/>
      <c r="F4" s="29"/>
      <c r="G4" s="32"/>
      <c r="H4" s="44"/>
    </row>
    <row r="5" spans="1:22" ht="16.5" thickTop="1" thickBot="1">
      <c r="A5">
        <v>650</v>
      </c>
      <c r="B5" s="29"/>
      <c r="C5" s="29">
        <v>625</v>
      </c>
      <c r="D5" s="29">
        <v>420</v>
      </c>
      <c r="E5" s="29">
        <v>1020</v>
      </c>
      <c r="F5" s="29">
        <v>625</v>
      </c>
      <c r="G5" s="30">
        <f>(16*D5)+(C5*17)+(F5*16)+(A5*16)+(E5*17)</f>
        <v>55085</v>
      </c>
      <c r="H5" s="31" t="s">
        <v>49</v>
      </c>
      <c r="K5" s="29"/>
      <c r="M5" s="36">
        <f>WUM!F591</f>
        <v>185350.5</v>
      </c>
      <c r="N5" s="37">
        <f>M5-G7</f>
        <v>89403.5</v>
      </c>
      <c r="U5" s="36" t="s">
        <v>1140</v>
      </c>
      <c r="V5">
        <v>37000</v>
      </c>
    </row>
    <row r="6" spans="1:22" ht="16.5" thickTop="1" thickBot="1">
      <c r="A6">
        <v>510</v>
      </c>
      <c r="B6" s="29"/>
      <c r="C6" s="29">
        <v>561</v>
      </c>
      <c r="D6" s="29">
        <v>195</v>
      </c>
      <c r="E6" s="29">
        <v>685</v>
      </c>
      <c r="F6" s="29">
        <v>525</v>
      </c>
      <c r="G6" s="30">
        <f>(16*D6)+(C6*17)+(F6*16)+(A6*16)+(E6*17)</f>
        <v>40862</v>
      </c>
      <c r="H6" s="33" t="s">
        <v>50</v>
      </c>
      <c r="J6" s="81"/>
      <c r="K6" s="29"/>
    </row>
    <row r="7" spans="1:22" ht="16.5" thickTop="1" thickBot="1">
      <c r="A7" s="29"/>
      <c r="B7" s="29"/>
      <c r="C7" s="29"/>
      <c r="D7" s="29"/>
      <c r="E7" s="29"/>
      <c r="F7" s="29"/>
      <c r="G7" s="34">
        <f>G5+G6</f>
        <v>95947</v>
      </c>
      <c r="H7" s="35" t="s">
        <v>51</v>
      </c>
      <c r="J7" s="36"/>
      <c r="K7" s="29"/>
    </row>
    <row r="8" spans="1:22" ht="15.75" thickTop="1">
      <c r="D8" s="29" t="s">
        <v>193</v>
      </c>
      <c r="E8" s="89" t="s">
        <v>198</v>
      </c>
      <c r="F8" s="29">
        <f>SUM(A5:F5)</f>
        <v>3340</v>
      </c>
    </row>
    <row r="9" spans="1:22">
      <c r="E9" s="89" t="s">
        <v>199</v>
      </c>
      <c r="F9" s="29">
        <f>SUM(A6:F6)</f>
        <v>2476</v>
      </c>
    </row>
    <row r="10" spans="1:22">
      <c r="E10" s="89" t="s">
        <v>61</v>
      </c>
      <c r="F10" s="89">
        <f>F9+F8</f>
        <v>5816</v>
      </c>
    </row>
    <row r="11" spans="1:22" ht="21">
      <c r="A11" s="28" t="s">
        <v>52</v>
      </c>
      <c r="B11" s="29"/>
      <c r="C11" s="29"/>
      <c r="F11" s="29"/>
      <c r="O11" s="29"/>
      <c r="P11" s="29"/>
      <c r="Q11" s="29"/>
      <c r="R11" s="29"/>
    </row>
    <row r="12" spans="1:22">
      <c r="A12" s="29"/>
      <c r="B12" s="29"/>
      <c r="C12" s="29"/>
      <c r="D12" s="29"/>
      <c r="E12" s="29"/>
      <c r="F12" s="29"/>
    </row>
    <row r="13" spans="1:22">
      <c r="A13" s="29" t="s">
        <v>42</v>
      </c>
      <c r="B13" s="29" t="s">
        <v>43</v>
      </c>
      <c r="C13" s="29" t="s">
        <v>44</v>
      </c>
      <c r="D13" s="29" t="s">
        <v>45</v>
      </c>
      <c r="E13" s="29" t="s">
        <v>46</v>
      </c>
      <c r="F13" s="29" t="s">
        <v>47</v>
      </c>
      <c r="G13" s="29" t="s">
        <v>48</v>
      </c>
      <c r="H13" s="29"/>
      <c r="J13" s="29"/>
      <c r="K13" s="29"/>
      <c r="M13" s="29" t="s">
        <v>56</v>
      </c>
      <c r="N13" s="29" t="s">
        <v>57</v>
      </c>
    </row>
    <row r="14" spans="1:22" ht="15.75" thickBot="1">
      <c r="A14" s="29"/>
      <c r="B14" s="29"/>
      <c r="C14" s="29"/>
      <c r="D14" s="29"/>
      <c r="E14" s="29"/>
      <c r="F14" s="29"/>
    </row>
    <row r="15" spans="1:22" ht="16.5" thickTop="1" thickBot="1">
      <c r="A15" s="29"/>
      <c r="B15" s="29"/>
      <c r="C15" s="29">
        <v>366.5</v>
      </c>
      <c r="D15" s="29"/>
      <c r="E15" s="29"/>
      <c r="F15" s="29">
        <v>411</v>
      </c>
      <c r="G15" s="30">
        <f>(C15*18)+(F15*18)+1602</f>
        <v>15597</v>
      </c>
      <c r="H15" s="31" t="s">
        <v>49</v>
      </c>
      <c r="I15" s="61">
        <f>MOKOTÓW!F183</f>
        <v>58920</v>
      </c>
      <c r="J15" s="88">
        <f>MOKOTÓW!M179</f>
        <v>81</v>
      </c>
      <c r="K15" s="29"/>
      <c r="M15" s="36">
        <f>MOKOTÓW!K195</f>
        <v>59065.24</v>
      </c>
      <c r="N15" s="37">
        <f>M15-G17</f>
        <v>29716.239999999998</v>
      </c>
    </row>
    <row r="16" spans="1:22" ht="16.5" thickTop="1" thickBot="1">
      <c r="A16" s="29"/>
      <c r="B16" s="29"/>
      <c r="C16" s="29">
        <v>375</v>
      </c>
      <c r="D16" s="29"/>
      <c r="F16" s="29">
        <v>300</v>
      </c>
      <c r="G16" s="30">
        <f>(C16*18)+(F16*18)+1602</f>
        <v>13752</v>
      </c>
      <c r="H16" s="33" t="s">
        <v>50</v>
      </c>
      <c r="J16" s="81"/>
      <c r="K16" s="29"/>
      <c r="O16" s="29"/>
      <c r="P16" s="29"/>
      <c r="Q16" s="29"/>
      <c r="R16" s="29"/>
    </row>
    <row r="17" spans="1:18" ht="16.5" thickTop="1" thickBot="1">
      <c r="A17" s="29"/>
      <c r="B17" s="29"/>
      <c r="C17" s="29"/>
      <c r="D17" s="29"/>
      <c r="E17" s="29"/>
      <c r="F17" s="29"/>
      <c r="G17" s="34">
        <f>G15+G16</f>
        <v>29349</v>
      </c>
      <c r="H17" s="35" t="s">
        <v>51</v>
      </c>
      <c r="J17" s="36"/>
      <c r="K17" s="29"/>
      <c r="O17" s="29"/>
      <c r="P17" s="29"/>
      <c r="Q17" s="29"/>
      <c r="R17" s="29"/>
    </row>
    <row r="18" spans="1:18" ht="21.75" thickTop="1">
      <c r="A18" s="28"/>
      <c r="B18" s="29"/>
      <c r="C18" s="29"/>
      <c r="D18" s="29" t="s">
        <v>193</v>
      </c>
      <c r="E18" s="89" t="s">
        <v>198</v>
      </c>
      <c r="F18" s="29">
        <f>SUM(A15:F15)</f>
        <v>777.5</v>
      </c>
      <c r="O18" s="29"/>
      <c r="P18" s="29"/>
      <c r="Q18" s="29"/>
      <c r="R18" s="29"/>
    </row>
    <row r="19" spans="1:18">
      <c r="E19" s="89" t="s">
        <v>199</v>
      </c>
      <c r="F19" s="29">
        <f>SUM(B16:F16)</f>
        <v>675</v>
      </c>
      <c r="O19" s="29"/>
      <c r="P19" s="29"/>
      <c r="Q19" s="29"/>
      <c r="R19" s="29"/>
    </row>
    <row r="20" spans="1:18" ht="23.25">
      <c r="A20" s="129" t="s">
        <v>53</v>
      </c>
      <c r="E20" s="89" t="s">
        <v>61</v>
      </c>
      <c r="F20" s="89">
        <f>F19+F18</f>
        <v>1452.5</v>
      </c>
      <c r="O20" s="29"/>
      <c r="P20" s="29"/>
      <c r="Q20" s="29"/>
      <c r="R20" s="29"/>
    </row>
    <row r="21" spans="1:18">
      <c r="A21" s="29"/>
      <c r="B21" s="29"/>
      <c r="C21" s="29"/>
      <c r="E21" s="29"/>
      <c r="F21" s="29"/>
      <c r="O21" s="29"/>
      <c r="P21" s="29"/>
      <c r="Q21" s="29"/>
      <c r="R21" s="29"/>
    </row>
    <row r="22" spans="1:18">
      <c r="A22" s="29" t="s">
        <v>42</v>
      </c>
      <c r="B22" s="29" t="s">
        <v>43</v>
      </c>
      <c r="C22" s="29" t="s">
        <v>44</v>
      </c>
      <c r="D22" s="29" t="s">
        <v>45</v>
      </c>
      <c r="E22" s="29" t="s">
        <v>46</v>
      </c>
      <c r="F22" s="29" t="s">
        <v>47</v>
      </c>
      <c r="G22" s="29" t="s">
        <v>48</v>
      </c>
      <c r="H22" s="29"/>
      <c r="J22" s="29"/>
      <c r="K22" s="29"/>
      <c r="M22" s="29" t="s">
        <v>56</v>
      </c>
      <c r="N22" s="29" t="s">
        <v>57</v>
      </c>
      <c r="O22" s="29"/>
      <c r="P22" s="29"/>
      <c r="Q22" s="29"/>
      <c r="R22" s="29"/>
    </row>
    <row r="23" spans="1:18" ht="15.75" thickBot="1">
      <c r="A23" s="29"/>
      <c r="B23" s="29"/>
      <c r="C23" s="29"/>
      <c r="D23" s="29"/>
      <c r="E23" s="29"/>
      <c r="F23" s="29"/>
      <c r="O23" s="29"/>
      <c r="P23" s="29"/>
      <c r="Q23" s="29"/>
      <c r="R23" s="29"/>
    </row>
    <row r="24" spans="1:18" ht="16.5" thickTop="1" thickBot="1">
      <c r="A24" s="29">
        <v>675</v>
      </c>
      <c r="B24" s="29"/>
      <c r="C24" s="29">
        <v>675</v>
      </c>
      <c r="D24" s="29"/>
      <c r="E24" s="29">
        <v>324</v>
      </c>
      <c r="F24" s="29">
        <v>1855</v>
      </c>
      <c r="G24" s="30">
        <f>(A24*17)+(F24*18)+(C24*18)+(E24*18)</f>
        <v>62847</v>
      </c>
      <c r="H24" s="31" t="s">
        <v>49</v>
      </c>
      <c r="I24" s="61">
        <f>NIEPORĘT!F579</f>
        <v>246321.5</v>
      </c>
      <c r="J24" s="88">
        <f>NIEPORĘT!M575</f>
        <v>316</v>
      </c>
      <c r="K24" s="29"/>
      <c r="M24" s="36">
        <f>NIEPORĘT!J576</f>
        <v>230655.33</v>
      </c>
      <c r="N24" s="37">
        <f>M24-G26</f>
        <v>124237.32999999999</v>
      </c>
      <c r="O24" s="29"/>
      <c r="P24" s="29"/>
      <c r="Q24" s="29"/>
      <c r="R24" s="29"/>
    </row>
    <row r="25" spans="1:18" ht="16.5" thickTop="1" thickBot="1">
      <c r="A25" s="29">
        <v>439</v>
      </c>
      <c r="B25" s="29"/>
      <c r="C25" s="29">
        <v>469</v>
      </c>
      <c r="D25" s="29"/>
      <c r="E25" s="29">
        <v>373</v>
      </c>
      <c r="F25" s="29">
        <v>1164</v>
      </c>
      <c r="G25" s="30">
        <f>(A25*17)+(F25*18)+(C25*18)+(E25*18)</f>
        <v>43571</v>
      </c>
      <c r="H25" s="33" t="s">
        <v>50</v>
      </c>
      <c r="J25" s="81"/>
      <c r="K25" s="29"/>
    </row>
    <row r="26" spans="1:18" ht="16.5" thickTop="1" thickBot="1">
      <c r="A26" s="29"/>
      <c r="B26" s="29"/>
      <c r="C26" s="29"/>
      <c r="D26" s="29"/>
      <c r="E26" s="29"/>
      <c r="F26" s="29"/>
      <c r="G26" s="34">
        <f>G24+G25</f>
        <v>106418</v>
      </c>
      <c r="H26" s="35" t="s">
        <v>51</v>
      </c>
      <c r="J26" s="36"/>
      <c r="K26" s="29"/>
    </row>
    <row r="27" spans="1:18" ht="15.75" thickTop="1">
      <c r="D27" s="29" t="s">
        <v>193</v>
      </c>
      <c r="E27" s="89" t="s">
        <v>198</v>
      </c>
      <c r="F27" s="29">
        <f>SUM(A24:F24)</f>
        <v>3529</v>
      </c>
    </row>
    <row r="28" spans="1:18">
      <c r="E28" s="89" t="s">
        <v>199</v>
      </c>
      <c r="F28" s="29">
        <f>SUM(A25:F25)</f>
        <v>2445</v>
      </c>
    </row>
    <row r="29" spans="1:18">
      <c r="A29" s="29"/>
      <c r="B29" s="29"/>
      <c r="C29" s="29"/>
      <c r="D29" s="29"/>
      <c r="E29" s="89" t="s">
        <v>61</v>
      </c>
      <c r="F29" s="89">
        <f>F28+F27</f>
        <v>5974</v>
      </c>
      <c r="G29" s="74"/>
    </row>
    <row r="30" spans="1:18">
      <c r="A30" s="62"/>
      <c r="B30" s="123"/>
      <c r="C30" s="139"/>
      <c r="D30" s="139"/>
      <c r="E30" s="139"/>
      <c r="F30" s="123"/>
    </row>
    <row r="31" spans="1:18">
      <c r="A31" s="36" t="s">
        <v>1127</v>
      </c>
      <c r="C31" s="36" t="s">
        <v>1142</v>
      </c>
      <c r="D31" s="74">
        <f>M24+M15+M5+I32+V5</f>
        <v>557071.07000000007</v>
      </c>
      <c r="F31" s="89" t="s">
        <v>53</v>
      </c>
      <c r="G31" s="89" t="s">
        <v>41</v>
      </c>
      <c r="H31" s="89" t="s">
        <v>52</v>
      </c>
      <c r="I31" s="89" t="s">
        <v>69</v>
      </c>
    </row>
    <row r="32" spans="1:18">
      <c r="C32" t="s">
        <v>676</v>
      </c>
      <c r="D32">
        <f>G26+G17+G7+I33</f>
        <v>246714</v>
      </c>
      <c r="F32" s="29">
        <v>240000</v>
      </c>
      <c r="G32" s="29">
        <v>200000</v>
      </c>
      <c r="H32" s="29">
        <v>70000</v>
      </c>
      <c r="I32" s="29">
        <v>45000</v>
      </c>
    </row>
    <row r="33" spans="1:18">
      <c r="A33" s="36" t="s">
        <v>673</v>
      </c>
      <c r="C33" t="s">
        <v>664</v>
      </c>
      <c r="D33">
        <v>25200</v>
      </c>
      <c r="F33" s="29" t="e">
        <f>#REF!</f>
        <v>#REF!</v>
      </c>
      <c r="G33" s="29" t="e">
        <f>#REF!</f>
        <v>#REF!</v>
      </c>
      <c r="H33" s="29" t="e">
        <f>#REF!</f>
        <v>#REF!</v>
      </c>
      <c r="I33" s="29">
        <v>15000</v>
      </c>
    </row>
    <row r="34" spans="1:18">
      <c r="A34" s="36" t="s">
        <v>674</v>
      </c>
      <c r="B34" s="89">
        <f>NIEPORĘT!I487+MOKOTÓW!I91+WUM!I501</f>
        <v>0</v>
      </c>
      <c r="C34" t="s">
        <v>663</v>
      </c>
      <c r="D34">
        <v>14000</v>
      </c>
    </row>
    <row r="35" spans="1:18">
      <c r="C35" t="s">
        <v>665</v>
      </c>
      <c r="D35">
        <f>80000</f>
        <v>80000</v>
      </c>
    </row>
    <row r="36" spans="1:18">
      <c r="C36" t="s">
        <v>669</v>
      </c>
      <c r="D36">
        <v>28000</v>
      </c>
    </row>
    <row r="37" spans="1:18">
      <c r="C37" t="s">
        <v>670</v>
      </c>
      <c r="D37">
        <v>0</v>
      </c>
      <c r="J37" s="29"/>
      <c r="K37" s="29"/>
      <c r="L37" s="29"/>
      <c r="M37" s="29"/>
      <c r="N37" s="29"/>
      <c r="O37" s="29"/>
      <c r="P37" s="29"/>
      <c r="Q37" s="29"/>
      <c r="R37" s="29"/>
    </row>
    <row r="38" spans="1:18">
      <c r="C38" t="s">
        <v>1141</v>
      </c>
      <c r="D38">
        <v>28000</v>
      </c>
    </row>
    <row r="42" spans="1:18">
      <c r="C42" s="36" t="s">
        <v>659</v>
      </c>
      <c r="D42" s="36">
        <f>SUM(D32:D39)</f>
        <v>421914</v>
      </c>
    </row>
    <row r="43" spans="1:18">
      <c r="C43" s="36" t="s">
        <v>658</v>
      </c>
      <c r="D43" s="36">
        <f>D31-D42</f>
        <v>135157.07000000007</v>
      </c>
    </row>
    <row r="45" spans="1:18">
      <c r="C45" t="s">
        <v>168</v>
      </c>
      <c r="D45">
        <v>28000</v>
      </c>
    </row>
    <row r="46" spans="1:18">
      <c r="C46" t="s">
        <v>171</v>
      </c>
      <c r="D46">
        <v>35000</v>
      </c>
    </row>
    <row r="47" spans="1:18">
      <c r="C47" t="s">
        <v>661</v>
      </c>
      <c r="D47">
        <v>7000</v>
      </c>
    </row>
    <row r="48" spans="1:18">
      <c r="C48" t="s">
        <v>173</v>
      </c>
      <c r="D48">
        <v>35000</v>
      </c>
    </row>
    <row r="49" spans="3:4">
      <c r="C49" t="s">
        <v>1143</v>
      </c>
      <c r="D49">
        <v>13000</v>
      </c>
    </row>
    <row r="52" spans="3:4">
      <c r="C52" s="36" t="s">
        <v>671</v>
      </c>
      <c r="D52" s="36">
        <f>SUM(D45:D49)</f>
        <v>118000</v>
      </c>
    </row>
    <row r="54" spans="3:4">
      <c r="C54" s="36" t="s">
        <v>672</v>
      </c>
      <c r="D54" s="36">
        <f>D43-D52</f>
        <v>17157.070000000065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3CE1-5186-4151-8DBD-527E51FD2C54}">
  <dimension ref="A1:Q268"/>
  <sheetViews>
    <sheetView topLeftCell="A65" workbookViewId="0">
      <selection activeCell="H57" sqref="H57"/>
    </sheetView>
  </sheetViews>
  <sheetFormatPr defaultRowHeight="15"/>
  <cols>
    <col min="1" max="1" width="4.140625" customWidth="1"/>
    <col min="5" max="5" width="13.5703125" customWidth="1"/>
    <col min="7" max="17" width="6.7109375" customWidth="1"/>
  </cols>
  <sheetData>
    <row r="1" spans="1:17" ht="18">
      <c r="A1" s="8"/>
      <c r="B1" s="2" t="s">
        <v>209</v>
      </c>
      <c r="C1" s="11"/>
      <c r="D1" s="11"/>
      <c r="E1" s="2"/>
      <c r="F1" s="36"/>
      <c r="G1" s="162"/>
      <c r="H1" s="162"/>
      <c r="I1" s="162"/>
      <c r="J1" s="8"/>
      <c r="K1" s="8"/>
      <c r="L1" s="8"/>
    </row>
    <row r="2" spans="1:17">
      <c r="A2" s="8"/>
      <c r="B2" s="8"/>
      <c r="C2" s="8"/>
      <c r="D2" s="8"/>
      <c r="E2" s="8"/>
      <c r="F2" s="8"/>
      <c r="G2" s="242">
        <v>44512</v>
      </c>
      <c r="H2" s="242">
        <v>44519</v>
      </c>
      <c r="I2" s="242">
        <v>44526</v>
      </c>
      <c r="J2" s="242">
        <v>44533</v>
      </c>
      <c r="K2" s="242">
        <v>44540</v>
      </c>
      <c r="L2" s="242">
        <v>44547</v>
      </c>
      <c r="M2" s="270">
        <v>44203</v>
      </c>
      <c r="N2" s="270">
        <v>44210</v>
      </c>
      <c r="O2" s="270">
        <v>44217</v>
      </c>
      <c r="P2" s="270">
        <v>44224</v>
      </c>
    </row>
    <row r="3" spans="1:17">
      <c r="A3" s="13">
        <v>1</v>
      </c>
      <c r="B3" s="63" t="s">
        <v>329</v>
      </c>
      <c r="C3" s="148"/>
      <c r="D3" s="149"/>
      <c r="E3" s="205"/>
      <c r="F3" s="26"/>
      <c r="G3" s="243"/>
      <c r="H3" s="243"/>
      <c r="I3" s="244"/>
      <c r="J3" s="245"/>
      <c r="K3" s="245"/>
      <c r="L3" s="245"/>
      <c r="M3" s="245"/>
      <c r="N3" s="245"/>
      <c r="O3" s="245"/>
      <c r="P3" s="245"/>
      <c r="Q3" s="245"/>
    </row>
    <row r="4" spans="1:17">
      <c r="A4" s="13">
        <v>2</v>
      </c>
      <c r="B4" s="63" t="s">
        <v>387</v>
      </c>
      <c r="C4" s="148"/>
      <c r="D4" s="149"/>
      <c r="E4" s="205"/>
      <c r="F4" s="26"/>
      <c r="G4" s="243"/>
      <c r="H4" s="243"/>
      <c r="I4" s="244"/>
      <c r="J4" s="245"/>
      <c r="K4" s="245"/>
      <c r="L4" s="245"/>
      <c r="M4" s="245"/>
      <c r="N4" s="245"/>
      <c r="O4" s="245"/>
      <c r="P4" s="245"/>
      <c r="Q4" s="245"/>
    </row>
    <row r="5" spans="1:17">
      <c r="A5" s="13">
        <v>3</v>
      </c>
      <c r="B5" s="63" t="s">
        <v>446</v>
      </c>
      <c r="C5" s="148"/>
      <c r="D5" s="149"/>
      <c r="E5" s="205"/>
      <c r="F5" s="26"/>
      <c r="G5" s="243"/>
      <c r="H5" s="243"/>
      <c r="I5" s="244"/>
      <c r="J5" s="245"/>
      <c r="K5" s="245"/>
      <c r="L5" s="245"/>
      <c r="M5" s="245"/>
      <c r="N5" s="245"/>
      <c r="O5" s="245"/>
      <c r="P5" s="245"/>
      <c r="Q5" s="245"/>
    </row>
    <row r="6" spans="1:17">
      <c r="A6" s="13">
        <v>4</v>
      </c>
      <c r="B6" s="63" t="s">
        <v>447</v>
      </c>
      <c r="C6" s="148"/>
      <c r="D6" s="149"/>
      <c r="E6" s="205"/>
      <c r="F6" s="26"/>
      <c r="G6" s="243"/>
      <c r="H6" s="243"/>
      <c r="I6" s="243"/>
      <c r="J6" s="245"/>
      <c r="K6" s="245"/>
      <c r="L6" s="245"/>
      <c r="M6" s="245"/>
      <c r="N6" s="245"/>
      <c r="O6" s="245"/>
      <c r="P6" s="245"/>
      <c r="Q6" s="245"/>
    </row>
    <row r="7" spans="1:17">
      <c r="A7" s="13">
        <v>5</v>
      </c>
      <c r="B7" t="s">
        <v>523</v>
      </c>
      <c r="C7" s="8"/>
      <c r="D7" s="8"/>
      <c r="E7" s="205"/>
      <c r="F7" s="26"/>
      <c r="G7" s="243"/>
      <c r="H7" s="243"/>
      <c r="I7" s="244"/>
      <c r="J7" s="245"/>
      <c r="K7" s="245"/>
      <c r="L7" s="245"/>
      <c r="M7" s="245"/>
      <c r="N7" s="245"/>
      <c r="O7" s="245"/>
      <c r="P7" s="245"/>
      <c r="Q7" s="245"/>
    </row>
    <row r="8" spans="1:17">
      <c r="A8" s="13">
        <v>6</v>
      </c>
      <c r="B8" s="63" t="s">
        <v>499</v>
      </c>
      <c r="C8" s="148"/>
      <c r="D8" s="149"/>
      <c r="E8" s="205"/>
      <c r="F8" s="26"/>
      <c r="G8" s="243"/>
      <c r="H8" s="243"/>
      <c r="I8" s="244"/>
      <c r="J8" s="245"/>
      <c r="K8" s="245"/>
      <c r="L8" s="245"/>
      <c r="M8" s="245"/>
      <c r="N8" s="245"/>
      <c r="O8" s="245"/>
      <c r="P8" s="245"/>
      <c r="Q8" s="245"/>
    </row>
    <row r="9" spans="1:17">
      <c r="A9" s="26">
        <v>7</v>
      </c>
      <c r="B9" s="63" t="s">
        <v>556</v>
      </c>
      <c r="C9" s="148"/>
      <c r="D9" s="149"/>
      <c r="E9" s="205"/>
      <c r="F9" s="26"/>
      <c r="G9" s="243"/>
      <c r="H9" s="243"/>
      <c r="I9" s="244"/>
      <c r="J9" s="245"/>
      <c r="K9" s="245"/>
      <c r="L9" s="245"/>
      <c r="M9" s="245"/>
      <c r="N9" s="245"/>
      <c r="O9" s="245"/>
      <c r="P9" s="245"/>
      <c r="Q9" s="245"/>
    </row>
    <row r="10" spans="1:17">
      <c r="A10" s="26">
        <v>8</v>
      </c>
      <c r="B10" s="63" t="s">
        <v>575</v>
      </c>
      <c r="C10" s="148"/>
      <c r="D10" s="149"/>
      <c r="E10" s="205"/>
      <c r="F10" s="26"/>
      <c r="G10" s="243"/>
      <c r="H10" s="243"/>
      <c r="I10" s="244"/>
      <c r="J10" s="246"/>
      <c r="K10" s="245"/>
      <c r="L10" s="245"/>
      <c r="M10" s="246"/>
      <c r="N10" s="245"/>
      <c r="O10" s="245"/>
      <c r="P10" s="245"/>
      <c r="Q10" s="245"/>
    </row>
    <row r="11" spans="1:17">
      <c r="A11" s="26">
        <v>9</v>
      </c>
      <c r="B11" s="63" t="s">
        <v>576</v>
      </c>
      <c r="C11" s="148"/>
      <c r="D11" s="149"/>
      <c r="E11" s="205"/>
      <c r="F11" s="26"/>
      <c r="G11" s="243"/>
      <c r="H11" s="243"/>
      <c r="I11" s="244"/>
      <c r="J11" s="245"/>
      <c r="K11" s="245"/>
      <c r="L11" s="245"/>
      <c r="M11" s="245"/>
      <c r="N11" s="245"/>
      <c r="O11" s="245"/>
      <c r="P11" s="245"/>
      <c r="Q11" s="245"/>
    </row>
    <row r="12" spans="1:17">
      <c r="A12" s="26">
        <v>10</v>
      </c>
      <c r="B12" s="63" t="s">
        <v>388</v>
      </c>
      <c r="C12" s="84"/>
      <c r="D12" s="85"/>
      <c r="E12" s="266"/>
      <c r="F12" s="26"/>
      <c r="G12" s="244"/>
      <c r="H12" s="244"/>
      <c r="I12" s="244"/>
      <c r="J12" s="245"/>
      <c r="K12" s="245"/>
      <c r="L12" s="245"/>
      <c r="M12" s="245"/>
      <c r="N12" s="245"/>
      <c r="O12" s="245"/>
      <c r="P12" s="245"/>
      <c r="Q12" s="245"/>
    </row>
    <row r="13" spans="1:17">
      <c r="C13" s="8"/>
      <c r="D13" s="8"/>
      <c r="E13" s="8"/>
      <c r="G13" s="247"/>
      <c r="H13" s="247"/>
      <c r="I13" s="247"/>
      <c r="J13" s="247"/>
      <c r="K13" s="247"/>
      <c r="L13" s="247"/>
    </row>
    <row r="14" spans="1:17">
      <c r="A14" s="8"/>
      <c r="B14" s="8"/>
      <c r="C14" s="8"/>
      <c r="D14" s="8"/>
      <c r="E14" s="8"/>
      <c r="F14" s="8"/>
      <c r="G14" s="247"/>
      <c r="H14" s="247"/>
      <c r="I14" s="247"/>
      <c r="J14" s="247"/>
      <c r="K14" s="247"/>
      <c r="L14" s="247"/>
    </row>
    <row r="15" spans="1:17">
      <c r="A15" s="8"/>
      <c r="B15" s="8"/>
      <c r="C15" s="8"/>
      <c r="D15" s="8"/>
      <c r="E15" s="8"/>
      <c r="F15" s="8"/>
      <c r="G15" s="248"/>
      <c r="H15" s="247"/>
      <c r="I15" s="247"/>
      <c r="J15" s="247"/>
      <c r="K15" s="247"/>
      <c r="L15" s="247"/>
    </row>
    <row r="16" spans="1:17">
      <c r="A16" s="8"/>
      <c r="B16" s="8"/>
      <c r="C16" s="8"/>
      <c r="D16" s="8"/>
      <c r="E16" s="8"/>
      <c r="F16" s="8"/>
      <c r="G16" s="248"/>
      <c r="H16" s="247"/>
      <c r="I16" s="247"/>
      <c r="J16" s="247"/>
      <c r="K16" s="247"/>
      <c r="L16" s="247"/>
    </row>
    <row r="17" spans="1:17" ht="18.75">
      <c r="A17" s="7"/>
      <c r="B17" s="10" t="s">
        <v>5</v>
      </c>
      <c r="C17" s="11"/>
      <c r="D17" s="11"/>
      <c r="E17" s="8"/>
      <c r="F17" s="8"/>
      <c r="G17" s="248"/>
      <c r="H17" s="247"/>
      <c r="I17" s="247"/>
      <c r="J17" s="247"/>
      <c r="K17" s="247"/>
      <c r="L17" s="247"/>
    </row>
    <row r="18" spans="1:17" ht="16.5">
      <c r="A18" s="7"/>
      <c r="B18" s="8"/>
      <c r="C18" s="8"/>
      <c r="D18" s="8"/>
      <c r="E18" s="8"/>
      <c r="F18" s="8"/>
      <c r="G18" s="242">
        <v>44512</v>
      </c>
      <c r="H18" s="242">
        <v>44519</v>
      </c>
      <c r="I18" s="242">
        <v>44526</v>
      </c>
      <c r="J18" s="242">
        <v>44533</v>
      </c>
      <c r="K18" s="242">
        <v>44540</v>
      </c>
      <c r="L18" s="242">
        <v>44547</v>
      </c>
      <c r="M18" s="270">
        <v>44203</v>
      </c>
      <c r="N18" s="270">
        <v>44210</v>
      </c>
      <c r="O18" s="270">
        <v>44217</v>
      </c>
      <c r="P18" s="270">
        <v>44224</v>
      </c>
      <c r="Q18" s="270"/>
    </row>
    <row r="19" spans="1:17">
      <c r="A19" s="12">
        <v>1</v>
      </c>
      <c r="B19" s="63" t="s">
        <v>305</v>
      </c>
      <c r="C19" s="84"/>
      <c r="D19" s="85"/>
      <c r="E19" s="208" t="s">
        <v>583</v>
      </c>
      <c r="F19" s="124" t="s">
        <v>310</v>
      </c>
      <c r="G19" s="245"/>
      <c r="H19" s="249"/>
      <c r="I19" s="245"/>
      <c r="J19" s="249"/>
      <c r="K19" s="250"/>
      <c r="L19" s="250"/>
      <c r="M19" s="249"/>
      <c r="N19" s="250"/>
      <c r="O19" s="250"/>
      <c r="P19" s="250"/>
      <c r="Q19" s="250"/>
    </row>
    <row r="20" spans="1:17">
      <c r="A20" s="12">
        <v>2</v>
      </c>
      <c r="B20" s="63" t="s">
        <v>306</v>
      </c>
      <c r="C20" s="84"/>
      <c r="D20" s="85"/>
      <c r="E20" s="207" t="s">
        <v>583</v>
      </c>
      <c r="F20" s="146" t="s">
        <v>310</v>
      </c>
      <c r="G20" s="245"/>
      <c r="H20" s="249"/>
      <c r="I20" s="245"/>
      <c r="J20" s="249"/>
      <c r="K20" s="250"/>
      <c r="L20" s="250"/>
      <c r="M20" s="249"/>
      <c r="N20" s="250"/>
      <c r="O20" s="250"/>
      <c r="P20" s="250"/>
      <c r="Q20" s="250"/>
    </row>
    <row r="21" spans="1:17">
      <c r="A21" s="12">
        <v>3</v>
      </c>
      <c r="B21" s="63" t="s">
        <v>482</v>
      </c>
      <c r="C21" s="84"/>
      <c r="D21" s="85"/>
      <c r="E21" s="208" t="s">
        <v>395</v>
      </c>
      <c r="F21" s="124" t="s">
        <v>309</v>
      </c>
      <c r="G21" s="245"/>
      <c r="H21" s="249"/>
      <c r="I21" s="245"/>
      <c r="J21" s="249"/>
      <c r="K21" s="245"/>
      <c r="L21" s="245"/>
      <c r="M21" s="249"/>
      <c r="N21" s="245"/>
      <c r="O21" s="245"/>
      <c r="P21" s="245"/>
      <c r="Q21" s="245"/>
    </row>
    <row r="22" spans="1:17">
      <c r="A22" s="12">
        <v>4</v>
      </c>
      <c r="B22" s="144" t="s">
        <v>255</v>
      </c>
      <c r="C22" s="190"/>
      <c r="D22" s="85"/>
      <c r="E22" s="208" t="s">
        <v>583</v>
      </c>
      <c r="F22" s="124" t="s">
        <v>310</v>
      </c>
      <c r="G22" s="245"/>
      <c r="H22" s="249"/>
      <c r="I22" s="245"/>
      <c r="J22" s="249"/>
      <c r="K22" s="245"/>
      <c r="L22" s="245"/>
      <c r="M22" s="249"/>
      <c r="N22" s="245"/>
      <c r="O22" s="245"/>
      <c r="P22" s="245"/>
      <c r="Q22" s="245"/>
    </row>
    <row r="23" spans="1:17">
      <c r="A23" s="12">
        <v>5</v>
      </c>
      <c r="B23" s="63" t="s">
        <v>288</v>
      </c>
      <c r="C23" s="84"/>
      <c r="D23" s="85"/>
      <c r="E23" s="208" t="s">
        <v>583</v>
      </c>
      <c r="F23" s="124" t="s">
        <v>310</v>
      </c>
      <c r="G23" s="249"/>
      <c r="H23" s="249"/>
      <c r="I23" s="249"/>
      <c r="J23" s="249"/>
      <c r="K23" s="245"/>
      <c r="L23" s="245"/>
      <c r="M23" s="249"/>
      <c r="N23" s="245"/>
      <c r="O23" s="245"/>
      <c r="P23" s="245"/>
      <c r="Q23" s="245"/>
    </row>
    <row r="24" spans="1:17">
      <c r="A24" s="12">
        <v>6</v>
      </c>
      <c r="B24" s="63" t="s">
        <v>328</v>
      </c>
      <c r="C24" s="84"/>
      <c r="D24" s="85"/>
      <c r="E24" s="208" t="s">
        <v>583</v>
      </c>
      <c r="F24" s="124" t="s">
        <v>310</v>
      </c>
      <c r="G24" s="249"/>
      <c r="H24" s="249"/>
      <c r="I24" s="249"/>
      <c r="J24" s="249"/>
      <c r="K24" s="245"/>
      <c r="L24" s="245"/>
      <c r="M24" s="249"/>
      <c r="N24" s="245"/>
      <c r="O24" s="245"/>
      <c r="P24" s="245"/>
      <c r="Q24" s="245"/>
    </row>
    <row r="25" spans="1:17">
      <c r="A25" s="12">
        <v>7</v>
      </c>
      <c r="B25" s="63" t="s">
        <v>330</v>
      </c>
      <c r="C25" s="84"/>
      <c r="D25" s="85"/>
      <c r="E25" s="208" t="s">
        <v>395</v>
      </c>
      <c r="F25" s="124" t="s">
        <v>309</v>
      </c>
      <c r="G25" s="245"/>
      <c r="H25" s="249"/>
      <c r="I25" s="245"/>
      <c r="J25" s="249"/>
      <c r="K25" s="245"/>
      <c r="L25" s="245"/>
      <c r="M25" s="249"/>
      <c r="N25" s="245"/>
      <c r="O25" s="245"/>
      <c r="P25" s="245"/>
      <c r="Q25" s="245"/>
    </row>
    <row r="26" spans="1:17">
      <c r="A26" s="12">
        <v>8</v>
      </c>
      <c r="B26" s="232" t="s">
        <v>333</v>
      </c>
      <c r="C26" s="84"/>
      <c r="D26" s="85"/>
      <c r="E26" s="208" t="s">
        <v>395</v>
      </c>
      <c r="F26" s="124" t="s">
        <v>309</v>
      </c>
      <c r="G26" s="245"/>
      <c r="H26" s="249"/>
      <c r="I26" s="245"/>
      <c r="J26" s="249"/>
      <c r="K26" s="245"/>
      <c r="L26" s="245"/>
      <c r="M26" s="249"/>
      <c r="N26" s="245"/>
      <c r="O26" s="245"/>
      <c r="P26" s="245"/>
      <c r="Q26" s="245"/>
    </row>
    <row r="27" spans="1:17">
      <c r="A27" s="12">
        <v>9</v>
      </c>
      <c r="B27" s="63"/>
      <c r="C27" s="84"/>
      <c r="D27" s="85"/>
      <c r="E27" s="240"/>
      <c r="F27" s="124"/>
      <c r="G27" s="249"/>
      <c r="H27" s="249"/>
      <c r="I27" s="249"/>
      <c r="J27" s="249"/>
      <c r="K27" s="245"/>
      <c r="L27" s="245"/>
      <c r="M27" s="249"/>
      <c r="N27" s="245"/>
      <c r="O27" s="245"/>
      <c r="P27" s="245"/>
      <c r="Q27" s="245"/>
    </row>
    <row r="28" spans="1:17">
      <c r="A28" s="12">
        <v>10</v>
      </c>
      <c r="B28" s="356"/>
      <c r="C28" s="357"/>
      <c r="D28" s="358"/>
      <c r="E28" s="13"/>
      <c r="F28" s="13"/>
      <c r="G28" s="245"/>
      <c r="H28" s="249"/>
      <c r="I28" s="245"/>
      <c r="J28" s="249"/>
      <c r="K28" s="245"/>
      <c r="L28" s="245"/>
      <c r="M28" s="249"/>
      <c r="N28" s="245"/>
      <c r="O28" s="245"/>
      <c r="P28" s="245"/>
      <c r="Q28" s="245"/>
    </row>
    <row r="29" spans="1:17">
      <c r="A29" s="12"/>
      <c r="B29" s="356"/>
      <c r="C29" s="357"/>
      <c r="D29" s="358"/>
      <c r="E29" s="13"/>
      <c r="F29" s="13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ht="16.5">
      <c r="A30" s="7"/>
      <c r="B30" s="8"/>
      <c r="C30" s="8"/>
      <c r="D30" s="8"/>
      <c r="E30" s="8"/>
      <c r="F30" s="8"/>
      <c r="G30" s="248"/>
      <c r="H30" s="248"/>
      <c r="I30" s="248"/>
      <c r="J30" s="247"/>
      <c r="K30" s="247"/>
      <c r="L30" s="247"/>
    </row>
    <row r="31" spans="1:17" ht="16.5">
      <c r="A31" s="7"/>
      <c r="B31" s="8"/>
      <c r="C31" s="8"/>
      <c r="D31" s="8"/>
      <c r="E31" s="8"/>
      <c r="F31" s="8"/>
      <c r="G31" s="248"/>
      <c r="H31" s="248"/>
      <c r="I31" s="248"/>
      <c r="J31" s="247"/>
      <c r="K31" s="247"/>
      <c r="L31" s="247"/>
    </row>
    <row r="32" spans="1:17" ht="16.5">
      <c r="A32" s="7"/>
      <c r="B32" s="8"/>
      <c r="C32" s="8"/>
      <c r="D32" s="8"/>
      <c r="E32" s="8"/>
      <c r="F32" s="8"/>
      <c r="G32" s="248"/>
      <c r="H32" s="248"/>
      <c r="I32" s="248"/>
      <c r="J32" s="247"/>
      <c r="K32" s="247"/>
      <c r="L32" s="247"/>
    </row>
    <row r="33" spans="1:17" ht="18.75">
      <c r="A33" s="7"/>
      <c r="B33" s="10" t="s">
        <v>6</v>
      </c>
      <c r="C33" s="11"/>
      <c r="D33" s="11"/>
      <c r="E33" s="8"/>
      <c r="F33" s="8"/>
      <c r="G33" s="248"/>
      <c r="H33" s="248"/>
      <c r="I33" s="248"/>
      <c r="J33" s="247"/>
      <c r="K33" s="247"/>
      <c r="L33" s="247"/>
    </row>
    <row r="34" spans="1:17" ht="16.5">
      <c r="A34" s="7"/>
      <c r="B34" s="8"/>
      <c r="C34" s="8"/>
      <c r="D34" s="8"/>
      <c r="E34" s="8"/>
      <c r="F34" s="8"/>
      <c r="G34" s="242">
        <v>44512</v>
      </c>
      <c r="H34" s="242">
        <v>44519</v>
      </c>
      <c r="I34" s="242">
        <v>44526</v>
      </c>
      <c r="J34" s="242">
        <v>44533</v>
      </c>
      <c r="K34" s="242">
        <v>44540</v>
      </c>
      <c r="L34" s="242">
        <v>44547</v>
      </c>
      <c r="M34" s="270">
        <v>44203</v>
      </c>
      <c r="N34" s="270">
        <v>44210</v>
      </c>
      <c r="O34" s="270">
        <v>44217</v>
      </c>
      <c r="P34" s="270">
        <v>44224</v>
      </c>
      <c r="Q34" s="270"/>
    </row>
    <row r="35" spans="1:17">
      <c r="A35" s="12">
        <v>1</v>
      </c>
      <c r="B35" s="63" t="s">
        <v>239</v>
      </c>
      <c r="C35" s="148"/>
      <c r="D35" s="149"/>
      <c r="E35" s="208" t="s">
        <v>583</v>
      </c>
      <c r="F35" s="124" t="s">
        <v>309</v>
      </c>
      <c r="G35" s="245"/>
      <c r="H35" s="249"/>
      <c r="I35" s="245"/>
      <c r="J35" s="249"/>
      <c r="K35" s="245"/>
      <c r="L35" s="245"/>
      <c r="M35" s="245"/>
      <c r="N35" s="245"/>
      <c r="O35" s="249"/>
      <c r="P35" s="245"/>
      <c r="Q35" s="245"/>
    </row>
    <row r="36" spans="1:17">
      <c r="A36" s="12">
        <v>2</v>
      </c>
      <c r="B36" s="63" t="s">
        <v>240</v>
      </c>
      <c r="C36" s="148"/>
      <c r="D36" s="149"/>
      <c r="E36" s="208" t="s">
        <v>583</v>
      </c>
      <c r="F36" s="124" t="s">
        <v>309</v>
      </c>
      <c r="G36" s="245"/>
      <c r="H36" s="249"/>
      <c r="I36" s="245"/>
      <c r="J36" s="249"/>
      <c r="K36" s="245"/>
      <c r="L36" s="245"/>
      <c r="M36" s="245"/>
      <c r="N36" s="245"/>
      <c r="O36" s="249"/>
      <c r="P36" s="245"/>
      <c r="Q36" s="245"/>
    </row>
    <row r="37" spans="1:17">
      <c r="A37" s="12">
        <v>3</v>
      </c>
      <c r="B37" s="152" t="s">
        <v>624</v>
      </c>
      <c r="C37" s="153"/>
      <c r="D37" s="154"/>
      <c r="E37" s="63"/>
      <c r="F37" s="157"/>
      <c r="G37" s="245"/>
      <c r="H37" s="249"/>
      <c r="I37" s="245"/>
      <c r="J37" s="249"/>
      <c r="K37" s="245"/>
      <c r="L37" s="245"/>
      <c r="M37" s="245"/>
      <c r="N37" s="245"/>
      <c r="O37" s="249"/>
      <c r="P37" s="245"/>
      <c r="Q37" s="245"/>
    </row>
    <row r="38" spans="1:17">
      <c r="A38" s="12">
        <v>4</v>
      </c>
      <c r="B38" s="63" t="s">
        <v>254</v>
      </c>
      <c r="C38" s="148"/>
      <c r="D38" s="149"/>
      <c r="E38" s="208" t="s">
        <v>584</v>
      </c>
      <c r="F38" s="124" t="s">
        <v>310</v>
      </c>
      <c r="G38" s="245"/>
      <c r="H38" s="249"/>
      <c r="I38" s="245"/>
      <c r="J38" s="249"/>
      <c r="K38" s="246"/>
      <c r="L38" s="246"/>
      <c r="M38" s="245"/>
      <c r="N38" s="245"/>
      <c r="O38" s="249"/>
      <c r="P38" s="246"/>
      <c r="Q38" s="246"/>
    </row>
    <row r="39" spans="1:17">
      <c r="A39" s="12">
        <v>5</v>
      </c>
      <c r="B39" s="63" t="s">
        <v>326</v>
      </c>
      <c r="C39" s="148"/>
      <c r="D39" s="149"/>
      <c r="E39" s="208" t="s">
        <v>584</v>
      </c>
      <c r="F39" s="124" t="s">
        <v>310</v>
      </c>
      <c r="G39" s="249"/>
      <c r="H39" s="249"/>
      <c r="I39" s="249"/>
      <c r="J39" s="249"/>
      <c r="K39" s="246"/>
      <c r="L39" s="246"/>
      <c r="M39" s="249"/>
      <c r="N39" s="249"/>
      <c r="O39" s="249"/>
      <c r="P39" s="246"/>
      <c r="Q39" s="246"/>
    </row>
    <row r="40" spans="1:17">
      <c r="A40" s="12">
        <v>6</v>
      </c>
      <c r="B40" s="63" t="s">
        <v>412</v>
      </c>
      <c r="C40" s="148"/>
      <c r="D40" s="149"/>
      <c r="E40" s="208" t="s">
        <v>583</v>
      </c>
      <c r="F40" s="124" t="s">
        <v>309</v>
      </c>
      <c r="G40" s="249"/>
      <c r="H40" s="249"/>
      <c r="I40" s="249"/>
      <c r="J40" s="249"/>
      <c r="K40" s="251"/>
      <c r="L40" s="245"/>
      <c r="M40" s="249"/>
      <c r="N40" s="249"/>
      <c r="O40" s="249"/>
      <c r="P40" s="251"/>
      <c r="Q40" s="245"/>
    </row>
    <row r="41" spans="1:17">
      <c r="A41" s="12">
        <v>7</v>
      </c>
      <c r="B41" s="144" t="s">
        <v>481</v>
      </c>
      <c r="C41" s="190"/>
      <c r="D41" s="191"/>
      <c r="E41" s="208" t="s">
        <v>584</v>
      </c>
      <c r="F41" s="124" t="s">
        <v>310</v>
      </c>
      <c r="G41" s="245"/>
      <c r="H41" s="249"/>
      <c r="I41" s="245"/>
      <c r="J41" s="249"/>
      <c r="K41" s="252"/>
      <c r="L41" s="245"/>
      <c r="M41" s="245"/>
      <c r="N41" s="245"/>
      <c r="O41" s="249"/>
      <c r="P41" s="252"/>
      <c r="Q41" s="245"/>
    </row>
    <row r="42" spans="1:17">
      <c r="A42" s="12">
        <v>8</v>
      </c>
      <c r="B42" s="152" t="s">
        <v>480</v>
      </c>
      <c r="C42" s="153"/>
      <c r="D42" s="154"/>
      <c r="E42" s="209" t="s">
        <v>583</v>
      </c>
      <c r="F42" s="218" t="s">
        <v>309</v>
      </c>
      <c r="G42" s="245"/>
      <c r="H42" s="249"/>
      <c r="I42" s="245"/>
      <c r="J42" s="249"/>
      <c r="K42" s="252"/>
      <c r="L42" s="245"/>
      <c r="M42" s="245"/>
      <c r="N42" s="245"/>
      <c r="O42" s="249"/>
      <c r="P42" s="252"/>
      <c r="Q42" s="245"/>
    </row>
    <row r="43" spans="1:17">
      <c r="A43" s="12">
        <v>9</v>
      </c>
      <c r="B43" s="152" t="s">
        <v>244</v>
      </c>
      <c r="C43" s="153"/>
      <c r="D43" s="154"/>
      <c r="E43" s="209" t="s">
        <v>583</v>
      </c>
      <c r="F43" s="218" t="s">
        <v>309</v>
      </c>
      <c r="G43" s="249"/>
      <c r="H43" s="249"/>
      <c r="I43" s="249"/>
      <c r="J43" s="249"/>
      <c r="K43" s="245"/>
      <c r="L43" s="245"/>
      <c r="M43" s="249"/>
      <c r="N43" s="249"/>
      <c r="O43" s="249"/>
      <c r="P43" s="245"/>
      <c r="Q43" s="245"/>
    </row>
    <row r="44" spans="1:17">
      <c r="A44" s="12">
        <v>10</v>
      </c>
      <c r="B44" s="144" t="s">
        <v>573</v>
      </c>
      <c r="C44" s="190"/>
      <c r="D44" s="191"/>
      <c r="E44" s="207" t="s">
        <v>583</v>
      </c>
      <c r="F44" s="146" t="s">
        <v>309</v>
      </c>
      <c r="G44" s="245"/>
      <c r="H44" s="249"/>
      <c r="I44" s="245"/>
      <c r="J44" s="249"/>
      <c r="K44" s="253"/>
      <c r="L44" s="253"/>
      <c r="M44" s="245"/>
      <c r="N44" s="245"/>
      <c r="O44" s="249"/>
      <c r="P44" s="253"/>
      <c r="Q44" s="253"/>
    </row>
    <row r="45" spans="1:17">
      <c r="A45" s="12">
        <v>11</v>
      </c>
      <c r="B45" s="63"/>
      <c r="C45" s="84"/>
      <c r="D45" s="85"/>
      <c r="E45" s="13"/>
      <c r="F45" s="13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t="16.5">
      <c r="A46" s="7"/>
      <c r="B46" s="241"/>
      <c r="C46" s="241"/>
      <c r="D46" s="241"/>
      <c r="E46" s="8"/>
      <c r="F46" s="8"/>
      <c r="G46" s="248"/>
      <c r="H46" s="248"/>
      <c r="I46" s="248"/>
      <c r="J46" s="247"/>
      <c r="K46" s="247"/>
      <c r="L46" s="247"/>
    </row>
    <row r="47" spans="1:17" ht="16.5">
      <c r="A47" s="7"/>
      <c r="B47" s="8"/>
      <c r="C47" s="8"/>
      <c r="D47" s="8"/>
      <c r="E47" s="8"/>
      <c r="F47" s="8"/>
      <c r="G47" s="248"/>
      <c r="H47" s="248"/>
      <c r="I47" s="248"/>
      <c r="J47" s="247"/>
      <c r="K47" s="247"/>
      <c r="L47" s="247"/>
    </row>
    <row r="48" spans="1:17" ht="16.5">
      <c r="A48" s="7"/>
      <c r="B48" s="8"/>
      <c r="C48" s="8"/>
      <c r="D48" s="8"/>
      <c r="E48" s="8"/>
      <c r="F48" s="8"/>
      <c r="G48" s="248"/>
      <c r="H48" s="248"/>
      <c r="I48" s="248"/>
      <c r="J48" s="247"/>
      <c r="K48" s="247"/>
      <c r="L48" s="247"/>
    </row>
    <row r="49" spans="1:17" ht="16.5">
      <c r="A49" s="7"/>
      <c r="B49" s="8"/>
      <c r="C49" s="8"/>
      <c r="D49" s="8"/>
      <c r="E49" s="8"/>
      <c r="F49" s="8"/>
      <c r="G49" s="248"/>
      <c r="H49" s="248"/>
      <c r="I49" s="248"/>
      <c r="J49" s="247"/>
      <c r="K49" s="247"/>
      <c r="L49" s="247"/>
    </row>
    <row r="50" spans="1:17" ht="16.5">
      <c r="A50" s="7"/>
      <c r="B50" s="8"/>
      <c r="C50" s="8"/>
      <c r="D50" s="8"/>
      <c r="E50" s="8"/>
      <c r="F50" s="8"/>
      <c r="G50" s="248"/>
      <c r="H50" s="248"/>
      <c r="I50" s="248"/>
      <c r="J50" s="247"/>
      <c r="K50" s="247"/>
      <c r="L50" s="247"/>
    </row>
    <row r="51" spans="1:17" ht="18.75">
      <c r="A51" s="7"/>
      <c r="B51" s="10" t="s">
        <v>7</v>
      </c>
      <c r="C51" s="11"/>
      <c r="D51" s="11"/>
      <c r="E51" s="8"/>
      <c r="F51" s="8"/>
      <c r="G51" s="248"/>
      <c r="H51" s="248"/>
      <c r="I51" s="248"/>
      <c r="J51" s="247"/>
      <c r="K51" s="247"/>
      <c r="L51" s="247"/>
    </row>
    <row r="52" spans="1:17" ht="16.5">
      <c r="A52" s="7"/>
      <c r="B52" s="8"/>
      <c r="C52" s="8"/>
      <c r="D52" s="8"/>
      <c r="E52" s="8"/>
      <c r="F52" s="8"/>
      <c r="G52" s="242">
        <v>44512</v>
      </c>
      <c r="H52" s="242">
        <v>44519</v>
      </c>
      <c r="I52" s="242">
        <v>44526</v>
      </c>
      <c r="J52" s="242">
        <v>44533</v>
      </c>
      <c r="K52" s="242">
        <v>44540</v>
      </c>
      <c r="L52" s="242">
        <v>44547</v>
      </c>
      <c r="M52" s="270">
        <v>44203</v>
      </c>
      <c r="N52" s="270">
        <v>44210</v>
      </c>
      <c r="O52" s="270">
        <v>44217</v>
      </c>
      <c r="P52" s="270">
        <v>44224</v>
      </c>
      <c r="Q52" s="270"/>
    </row>
    <row r="53" spans="1:17">
      <c r="A53" s="12">
        <v>1</v>
      </c>
      <c r="B53" s="63" t="s">
        <v>444</v>
      </c>
      <c r="C53" s="148"/>
      <c r="D53" s="149"/>
      <c r="E53" s="223" t="s">
        <v>457</v>
      </c>
      <c r="F53" s="124" t="s">
        <v>310</v>
      </c>
      <c r="G53" s="245"/>
      <c r="H53" s="249"/>
      <c r="I53" s="245"/>
      <c r="J53" s="249"/>
      <c r="K53" s="249"/>
      <c r="L53" s="249"/>
      <c r="M53" s="245"/>
      <c r="N53" s="245"/>
      <c r="O53" s="249"/>
      <c r="P53" s="245"/>
      <c r="Q53" s="245"/>
    </row>
    <row r="54" spans="1:17">
      <c r="A54" s="12">
        <v>2</v>
      </c>
      <c r="B54" s="63" t="s">
        <v>367</v>
      </c>
      <c r="C54" s="148"/>
      <c r="D54" s="149"/>
      <c r="E54" s="208" t="s">
        <v>457</v>
      </c>
      <c r="F54" s="124" t="s">
        <v>310</v>
      </c>
      <c r="G54" s="245"/>
      <c r="H54" s="249"/>
      <c r="I54" s="245"/>
      <c r="J54" s="249"/>
      <c r="K54" s="249"/>
      <c r="L54" s="249"/>
      <c r="M54" s="245"/>
      <c r="N54" s="245"/>
      <c r="O54" s="249"/>
      <c r="P54" s="245"/>
      <c r="Q54" s="245"/>
    </row>
    <row r="55" spans="1:17">
      <c r="A55" s="12">
        <v>3</v>
      </c>
      <c r="B55" s="145" t="s">
        <v>455</v>
      </c>
      <c r="C55" s="146"/>
      <c r="D55" s="147"/>
      <c r="E55" s="207" t="s">
        <v>457</v>
      </c>
      <c r="F55" s="146" t="s">
        <v>310</v>
      </c>
      <c r="G55" s="245"/>
      <c r="H55" s="249"/>
      <c r="I55" s="245"/>
      <c r="J55" s="249"/>
      <c r="K55" s="249"/>
      <c r="L55" s="249"/>
      <c r="M55" s="245"/>
      <c r="N55" s="245"/>
      <c r="O55" s="249"/>
      <c r="P55" s="245"/>
      <c r="Q55" s="245"/>
    </row>
    <row r="56" spans="1:17">
      <c r="A56" s="12">
        <v>4</v>
      </c>
      <c r="B56" s="63" t="s">
        <v>516</v>
      </c>
      <c r="C56" s="148"/>
      <c r="D56" s="149"/>
      <c r="E56" s="208" t="s">
        <v>457</v>
      </c>
      <c r="F56" s="124" t="s">
        <v>310</v>
      </c>
      <c r="G56" s="245"/>
      <c r="H56" s="249"/>
      <c r="I56" s="245"/>
      <c r="J56" s="249"/>
      <c r="K56" s="249"/>
      <c r="L56" s="249"/>
      <c r="M56" s="245"/>
      <c r="N56" s="245"/>
      <c r="O56" s="249"/>
      <c r="P56" s="246"/>
      <c r="Q56" s="246"/>
    </row>
    <row r="57" spans="1:17">
      <c r="A57" s="12">
        <v>5</v>
      </c>
      <c r="B57" s="63" t="s">
        <v>608</v>
      </c>
      <c r="C57" s="148"/>
      <c r="D57" s="149"/>
      <c r="E57" s="208" t="s">
        <v>584</v>
      </c>
      <c r="F57" s="124" t="s">
        <v>309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6"/>
      <c r="Q57" s="246"/>
    </row>
    <row r="58" spans="1:17">
      <c r="A58" s="12">
        <v>6</v>
      </c>
      <c r="B58" s="63" t="s">
        <v>566</v>
      </c>
      <c r="C58" s="148"/>
      <c r="D58" s="149"/>
      <c r="E58" s="208" t="s">
        <v>584</v>
      </c>
      <c r="F58" s="124" t="s">
        <v>309</v>
      </c>
      <c r="G58" s="249"/>
      <c r="H58" s="249"/>
      <c r="I58" s="249"/>
      <c r="J58" s="249"/>
      <c r="K58" s="245"/>
      <c r="L58" s="249"/>
      <c r="M58" s="249"/>
      <c r="N58" s="249"/>
      <c r="O58" s="249"/>
      <c r="P58" s="251"/>
      <c r="Q58" s="245"/>
    </row>
    <row r="59" spans="1:17">
      <c r="A59" s="12">
        <v>7</v>
      </c>
      <c r="B59" s="63" t="s">
        <v>511</v>
      </c>
      <c r="C59" s="148"/>
      <c r="D59" s="149"/>
      <c r="E59" s="208" t="s">
        <v>584</v>
      </c>
      <c r="F59" s="124" t="s">
        <v>309</v>
      </c>
      <c r="G59" s="245"/>
      <c r="H59" s="249"/>
      <c r="I59" s="245"/>
      <c r="J59" s="249"/>
      <c r="K59" s="245"/>
      <c r="L59" s="249"/>
      <c r="M59" s="245"/>
      <c r="N59" s="245"/>
      <c r="O59" s="249"/>
      <c r="P59" s="252"/>
      <c r="Q59" s="245"/>
    </row>
    <row r="60" spans="1:17">
      <c r="A60" s="12">
        <v>8</v>
      </c>
      <c r="B60" s="63" t="s">
        <v>567</v>
      </c>
      <c r="C60" s="148"/>
      <c r="D60" s="149"/>
      <c r="E60" s="208" t="s">
        <v>584</v>
      </c>
      <c r="F60" s="124" t="s">
        <v>309</v>
      </c>
      <c r="G60" s="245"/>
      <c r="H60" s="249"/>
      <c r="I60" s="245"/>
      <c r="J60" s="249"/>
      <c r="K60" s="247"/>
      <c r="L60" s="249"/>
      <c r="M60" s="245"/>
      <c r="N60" s="245"/>
      <c r="O60" s="249"/>
      <c r="P60" s="252"/>
      <c r="Q60" s="245"/>
    </row>
    <row r="61" spans="1:17">
      <c r="A61" s="12">
        <v>9</v>
      </c>
      <c r="B61" s="145" t="s">
        <v>580</v>
      </c>
      <c r="C61" s="146"/>
      <c r="D61" s="147"/>
      <c r="E61" s="207" t="s">
        <v>584</v>
      </c>
      <c r="F61" s="146" t="s">
        <v>309</v>
      </c>
      <c r="G61" s="249"/>
      <c r="H61" s="249"/>
      <c r="I61" s="249"/>
      <c r="J61" s="249"/>
      <c r="K61" s="245"/>
      <c r="L61" s="245"/>
      <c r="M61" s="249"/>
      <c r="N61" s="249"/>
      <c r="O61" s="249"/>
      <c r="P61" s="245"/>
      <c r="Q61" s="245"/>
    </row>
    <row r="62" spans="1:17">
      <c r="A62" s="12">
        <v>10</v>
      </c>
      <c r="B62" s="63"/>
      <c r="C62" s="148"/>
      <c r="D62" s="149"/>
      <c r="E62" s="208"/>
      <c r="F62" s="124"/>
      <c r="G62" s="245"/>
      <c r="H62" s="249"/>
      <c r="I62" s="245"/>
      <c r="J62" s="249"/>
      <c r="K62" s="245"/>
      <c r="L62" s="245"/>
      <c r="M62" s="245"/>
      <c r="N62" s="245"/>
      <c r="O62" s="249"/>
      <c r="P62" s="253"/>
      <c r="Q62" s="253"/>
    </row>
    <row r="63" spans="1:17">
      <c r="A63" s="12">
        <v>11</v>
      </c>
      <c r="B63" s="63"/>
      <c r="C63" s="84"/>
      <c r="D63" s="85"/>
      <c r="E63" s="266"/>
      <c r="F63" s="63"/>
      <c r="G63" s="124"/>
      <c r="H63" s="121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>
      <c r="A64" s="267"/>
      <c r="B64" s="57"/>
      <c r="C64" s="57"/>
      <c r="D64" s="57"/>
      <c r="E64" s="19"/>
      <c r="F64" s="19"/>
      <c r="G64" s="248"/>
      <c r="H64" s="248"/>
      <c r="I64" s="248"/>
      <c r="J64" s="247"/>
      <c r="K64" s="247"/>
      <c r="L64" s="247"/>
    </row>
    <row r="65" spans="1:17" ht="16.5">
      <c r="A65" s="7"/>
      <c r="B65" s="8"/>
      <c r="C65" s="8"/>
      <c r="D65" s="8"/>
      <c r="E65" s="8"/>
      <c r="F65" s="8"/>
      <c r="G65" s="248"/>
      <c r="H65" s="248"/>
      <c r="I65" s="248"/>
      <c r="J65" s="247"/>
      <c r="K65" s="247"/>
      <c r="L65" s="247"/>
    </row>
    <row r="66" spans="1:17" ht="16.5">
      <c r="A66" s="7"/>
      <c r="B66" s="8"/>
      <c r="C66" s="8"/>
      <c r="D66" s="8"/>
      <c r="E66" s="8"/>
      <c r="F66" s="8"/>
      <c r="G66" s="248"/>
      <c r="H66" s="248"/>
      <c r="I66" s="248"/>
      <c r="J66" s="247"/>
      <c r="K66" s="247"/>
      <c r="L66" s="247"/>
    </row>
    <row r="67" spans="1:17" ht="18.75">
      <c r="A67" s="7"/>
      <c r="B67" s="10" t="s">
        <v>8</v>
      </c>
      <c r="C67" s="11"/>
      <c r="D67" s="11"/>
      <c r="E67" s="8"/>
      <c r="F67" s="8"/>
      <c r="G67" s="248"/>
      <c r="H67" s="248"/>
      <c r="I67" s="248"/>
      <c r="J67" s="247"/>
      <c r="K67" s="247"/>
      <c r="L67" s="247"/>
    </row>
    <row r="68" spans="1:17" ht="16.5">
      <c r="A68" s="7"/>
      <c r="B68" s="8"/>
      <c r="C68" s="8"/>
      <c r="D68" s="8"/>
      <c r="E68" s="8"/>
      <c r="F68" s="8"/>
      <c r="G68" s="242">
        <v>44512</v>
      </c>
      <c r="H68" s="242">
        <v>44519</v>
      </c>
      <c r="I68" s="242">
        <v>44526</v>
      </c>
      <c r="J68" s="242">
        <v>44533</v>
      </c>
      <c r="K68" s="242">
        <v>44540</v>
      </c>
      <c r="L68" s="242">
        <v>44547</v>
      </c>
      <c r="M68" s="270">
        <v>44203</v>
      </c>
      <c r="N68" s="270">
        <v>44210</v>
      </c>
      <c r="O68" s="270">
        <v>44217</v>
      </c>
      <c r="P68" s="270">
        <v>44224</v>
      </c>
      <c r="Q68" s="270"/>
    </row>
    <row r="69" spans="1:17">
      <c r="A69" s="12">
        <v>1</v>
      </c>
      <c r="B69" s="110" t="s">
        <v>241</v>
      </c>
      <c r="C69" s="155"/>
      <c r="D69" s="156"/>
      <c r="E69" s="208" t="s">
        <v>583</v>
      </c>
      <c r="F69" s="124" t="s">
        <v>309</v>
      </c>
      <c r="G69" s="245"/>
      <c r="H69" s="249"/>
      <c r="I69" s="245"/>
      <c r="J69" s="249"/>
      <c r="K69" s="249"/>
      <c r="L69" s="249"/>
      <c r="M69" s="245"/>
      <c r="N69" s="245"/>
      <c r="O69" s="249"/>
      <c r="P69" s="245"/>
      <c r="Q69" s="245"/>
    </row>
    <row r="70" spans="1:17">
      <c r="A70" s="12">
        <v>2</v>
      </c>
      <c r="B70" s="110" t="s">
        <v>623</v>
      </c>
      <c r="C70" s="155"/>
      <c r="D70" s="156"/>
      <c r="E70" s="110" t="s">
        <v>371</v>
      </c>
      <c r="F70" s="124" t="s">
        <v>310</v>
      </c>
      <c r="G70" s="245"/>
      <c r="H70" s="249"/>
      <c r="I70" s="245"/>
      <c r="J70" s="249"/>
      <c r="K70" s="249"/>
      <c r="L70" s="249"/>
      <c r="M70" s="245"/>
      <c r="N70" s="245"/>
      <c r="O70" s="249"/>
      <c r="P70" s="245"/>
      <c r="Q70" s="245"/>
    </row>
    <row r="71" spans="1:17">
      <c r="A71" s="12">
        <v>3</v>
      </c>
      <c r="B71" s="229" t="s">
        <v>478</v>
      </c>
      <c r="C71" s="230"/>
      <c r="D71" s="231"/>
      <c r="E71" s="208" t="s">
        <v>583</v>
      </c>
      <c r="F71" s="124" t="s">
        <v>309</v>
      </c>
      <c r="G71" s="245"/>
      <c r="H71" s="249"/>
      <c r="I71" s="245"/>
      <c r="J71" s="249"/>
      <c r="K71" s="249"/>
      <c r="L71" s="249"/>
      <c r="M71" s="245"/>
      <c r="N71" s="245"/>
      <c r="O71" s="249"/>
      <c r="P71" s="245"/>
      <c r="Q71" s="245"/>
    </row>
    <row r="72" spans="1:17">
      <c r="A72" s="12">
        <v>4</v>
      </c>
      <c r="B72" s="399" t="s">
        <v>477</v>
      </c>
      <c r="C72" s="400"/>
      <c r="D72" s="401"/>
      <c r="E72" s="207" t="s">
        <v>457</v>
      </c>
      <c r="F72" s="147" t="s">
        <v>309</v>
      </c>
      <c r="G72" s="268"/>
      <c r="H72" s="249"/>
      <c r="I72" s="245"/>
      <c r="J72" s="249"/>
      <c r="K72" s="249"/>
      <c r="L72" s="249"/>
      <c r="M72" s="245"/>
      <c r="N72" s="245"/>
      <c r="O72" s="249"/>
      <c r="P72" s="246"/>
      <c r="Q72" s="246"/>
    </row>
    <row r="73" spans="1:17">
      <c r="A73" s="12">
        <v>5</v>
      </c>
      <c r="B73" s="63" t="s">
        <v>479</v>
      </c>
      <c r="C73" s="148"/>
      <c r="D73" s="149"/>
      <c r="E73" s="208" t="s">
        <v>371</v>
      </c>
      <c r="F73" s="124" t="s">
        <v>310</v>
      </c>
      <c r="G73" s="249"/>
      <c r="H73" s="249"/>
      <c r="I73" s="249"/>
      <c r="J73" s="249"/>
      <c r="K73" s="245"/>
      <c r="L73" s="245"/>
      <c r="M73" s="249"/>
      <c r="N73" s="249"/>
      <c r="O73" s="249"/>
      <c r="P73" s="246"/>
      <c r="Q73" s="246"/>
    </row>
    <row r="74" spans="1:17">
      <c r="A74" s="12">
        <v>6</v>
      </c>
      <c r="B74" s="63" t="s">
        <v>483</v>
      </c>
      <c r="C74" s="148"/>
      <c r="D74" s="149"/>
      <c r="E74" s="208" t="s">
        <v>371</v>
      </c>
      <c r="F74" s="124" t="s">
        <v>310</v>
      </c>
      <c r="G74" s="249"/>
      <c r="H74" s="249"/>
      <c r="I74" s="249"/>
      <c r="J74" s="249"/>
      <c r="K74" s="249"/>
      <c r="L74" s="249"/>
      <c r="M74" s="249"/>
      <c r="N74" s="249"/>
      <c r="O74" s="249"/>
      <c r="P74" s="251"/>
      <c r="Q74" s="245"/>
    </row>
    <row r="75" spans="1:17">
      <c r="A75" s="12">
        <v>7</v>
      </c>
      <c r="B75" s="144" t="s">
        <v>484</v>
      </c>
      <c r="C75" s="190"/>
      <c r="D75" s="191"/>
      <c r="E75" s="207" t="s">
        <v>371</v>
      </c>
      <c r="F75" s="146" t="s">
        <v>310</v>
      </c>
      <c r="G75" s="245"/>
      <c r="H75" s="249"/>
      <c r="I75" s="245"/>
      <c r="J75" s="249"/>
      <c r="K75" s="249"/>
      <c r="L75" s="249"/>
      <c r="M75" s="245"/>
      <c r="N75" s="245"/>
      <c r="O75" s="249"/>
      <c r="P75" s="252"/>
      <c r="Q75" s="245"/>
    </row>
    <row r="76" spans="1:17">
      <c r="A76" s="12">
        <v>8</v>
      </c>
      <c r="B76" s="110" t="s">
        <v>492</v>
      </c>
      <c r="C76" s="155"/>
      <c r="D76" s="156"/>
      <c r="E76" s="208" t="s">
        <v>371</v>
      </c>
      <c r="F76" s="124" t="s">
        <v>310</v>
      </c>
      <c r="G76" s="245"/>
      <c r="H76" s="249"/>
      <c r="I76" s="245"/>
      <c r="J76" s="249"/>
      <c r="K76" s="249"/>
      <c r="L76" s="249"/>
      <c r="M76" s="245"/>
      <c r="N76" s="245"/>
      <c r="O76" s="249"/>
      <c r="P76" s="252"/>
      <c r="Q76" s="245"/>
    </row>
    <row r="77" spans="1:17">
      <c r="A77" s="12">
        <v>9</v>
      </c>
      <c r="B77" s="145" t="s">
        <v>493</v>
      </c>
      <c r="C77" s="146"/>
      <c r="D77" s="147"/>
      <c r="E77" s="207" t="s">
        <v>583</v>
      </c>
      <c r="F77" s="146" t="s">
        <v>309</v>
      </c>
      <c r="G77" s="249"/>
      <c r="H77" s="249"/>
      <c r="I77" s="249"/>
      <c r="J77" s="249"/>
      <c r="K77" s="245"/>
      <c r="L77" s="245"/>
      <c r="M77" s="249"/>
      <c r="N77" s="249"/>
      <c r="O77" s="249"/>
      <c r="P77" s="245"/>
      <c r="Q77" s="245"/>
    </row>
    <row r="78" spans="1:17">
      <c r="A78" s="12">
        <v>10</v>
      </c>
      <c r="B78" s="110" t="s">
        <v>258</v>
      </c>
      <c r="C78" s="155"/>
      <c r="D78" s="156"/>
      <c r="E78" s="208" t="s">
        <v>457</v>
      </c>
      <c r="F78" s="124" t="s">
        <v>309</v>
      </c>
      <c r="G78" s="245"/>
      <c r="H78" s="249"/>
      <c r="I78" s="245"/>
      <c r="J78" s="249"/>
      <c r="K78" s="245"/>
      <c r="L78" s="249"/>
      <c r="M78" s="245"/>
      <c r="N78" s="245"/>
      <c r="O78" s="249"/>
      <c r="P78" s="253"/>
      <c r="Q78" s="253"/>
    </row>
    <row r="79" spans="1:17">
      <c r="A79" s="12">
        <v>11</v>
      </c>
      <c r="B79" s="152"/>
      <c r="C79" s="153"/>
      <c r="D79" s="154"/>
      <c r="E79" s="14"/>
      <c r="F79" s="269"/>
      <c r="G79" s="268"/>
      <c r="H79" s="245"/>
      <c r="I79" s="245"/>
      <c r="J79" s="245"/>
      <c r="K79" s="249"/>
      <c r="L79" s="249"/>
      <c r="M79" s="245"/>
      <c r="N79" s="245"/>
      <c r="O79" s="245"/>
      <c r="P79" s="245"/>
      <c r="Q79" s="245"/>
    </row>
    <row r="80" spans="1:17" ht="16.5">
      <c r="A80" s="7"/>
      <c r="C80" s="8"/>
      <c r="D80" s="8"/>
      <c r="E80" s="86"/>
      <c r="F80" s="8"/>
      <c r="G80" s="248"/>
      <c r="H80" s="248"/>
      <c r="I80" s="248"/>
      <c r="J80" s="247"/>
      <c r="K80" s="247"/>
      <c r="L80" s="247"/>
    </row>
    <row r="100" spans="1:17" ht="18">
      <c r="A100" s="8"/>
      <c r="B100" s="2" t="s">
        <v>116</v>
      </c>
      <c r="C100" s="11"/>
      <c r="D100" s="11"/>
      <c r="E100" s="2"/>
      <c r="F100" s="36"/>
      <c r="G100" s="162"/>
      <c r="H100" s="162"/>
      <c r="I100" s="162"/>
      <c r="J100" s="8"/>
      <c r="K100" s="8"/>
      <c r="L100" s="8"/>
    </row>
    <row r="101" spans="1:17">
      <c r="A101" s="8"/>
      <c r="B101" s="8"/>
      <c r="C101" s="8"/>
      <c r="D101" s="8"/>
      <c r="E101" s="8"/>
      <c r="F101" s="8"/>
      <c r="G101" s="242">
        <v>44513</v>
      </c>
      <c r="H101" s="242">
        <v>44520</v>
      </c>
      <c r="I101" s="242">
        <v>44527</v>
      </c>
      <c r="J101" s="242">
        <v>44534</v>
      </c>
      <c r="K101" s="242">
        <v>44541</v>
      </c>
      <c r="L101" s="242">
        <v>44548</v>
      </c>
      <c r="M101" s="242">
        <v>44204</v>
      </c>
      <c r="N101" s="270">
        <v>44211</v>
      </c>
      <c r="O101" s="242">
        <v>44218</v>
      </c>
      <c r="P101" s="270">
        <v>44225</v>
      </c>
      <c r="Q101" s="270"/>
    </row>
    <row r="102" spans="1:17">
      <c r="A102" s="13">
        <v>1</v>
      </c>
      <c r="B102" s="120" t="s">
        <v>262</v>
      </c>
      <c r="C102" s="157"/>
      <c r="D102" s="158"/>
      <c r="E102" s="205"/>
      <c r="F102" s="26" t="s">
        <v>310</v>
      </c>
      <c r="G102" s="243"/>
      <c r="H102" s="243"/>
      <c r="I102" s="244"/>
      <c r="J102" s="245"/>
      <c r="K102" s="245"/>
      <c r="L102" s="245"/>
      <c r="M102" s="245"/>
      <c r="N102" s="245"/>
      <c r="O102" s="245"/>
      <c r="P102" s="245"/>
      <c r="Q102" s="245"/>
    </row>
    <row r="103" spans="1:17">
      <c r="A103" s="13">
        <v>2</v>
      </c>
      <c r="B103" s="164" t="s">
        <v>358</v>
      </c>
      <c r="C103" s="165"/>
      <c r="D103" s="166"/>
      <c r="E103" s="205"/>
      <c r="F103" s="26" t="s">
        <v>310</v>
      </c>
      <c r="G103" s="243"/>
      <c r="H103" s="243"/>
      <c r="I103" s="244"/>
      <c r="J103" s="245"/>
      <c r="K103" s="245"/>
      <c r="L103" s="245"/>
      <c r="M103" s="245"/>
      <c r="N103" s="245"/>
      <c r="O103" s="245"/>
      <c r="P103" s="245"/>
      <c r="Q103" s="245"/>
    </row>
    <row r="104" spans="1:17">
      <c r="A104" s="13">
        <v>3</v>
      </c>
      <c r="B104" s="120" t="s">
        <v>375</v>
      </c>
      <c r="C104" s="157"/>
      <c r="D104" s="158"/>
      <c r="E104" s="205"/>
      <c r="F104" s="26" t="s">
        <v>310</v>
      </c>
      <c r="G104" s="243"/>
      <c r="H104" s="243"/>
      <c r="I104" s="244"/>
      <c r="J104" s="245"/>
      <c r="K104" s="245"/>
      <c r="L104" s="245"/>
      <c r="M104" s="245"/>
      <c r="N104" s="245"/>
      <c r="O104" s="245"/>
      <c r="P104" s="245"/>
      <c r="Q104" s="245"/>
    </row>
    <row r="105" spans="1:17">
      <c r="A105" s="13">
        <v>4</v>
      </c>
      <c r="B105" s="120" t="s">
        <v>496</v>
      </c>
      <c r="C105" s="124"/>
      <c r="D105" s="125"/>
      <c r="E105" s="205"/>
      <c r="F105" s="26" t="s">
        <v>309</v>
      </c>
      <c r="G105" s="243"/>
      <c r="H105" s="243"/>
      <c r="I105" s="243"/>
      <c r="J105" s="245"/>
      <c r="K105" s="245"/>
      <c r="L105" s="245"/>
      <c r="M105" s="245"/>
      <c r="N105" s="245"/>
      <c r="O105" s="245"/>
      <c r="P105" s="245"/>
      <c r="Q105" s="245"/>
    </row>
    <row r="106" spans="1:17">
      <c r="A106" s="13">
        <v>5</v>
      </c>
      <c r="B106" s="120" t="s">
        <v>497</v>
      </c>
      <c r="C106" s="124"/>
      <c r="D106" s="125"/>
      <c r="E106" s="205"/>
      <c r="F106" s="26" t="s">
        <v>309</v>
      </c>
      <c r="G106" s="243"/>
      <c r="H106" s="243"/>
      <c r="I106" s="244"/>
      <c r="J106" s="245"/>
      <c r="K106" s="245"/>
      <c r="L106" s="245"/>
      <c r="M106" s="245"/>
      <c r="N106" s="245"/>
      <c r="O106" s="245"/>
      <c r="P106" s="245"/>
      <c r="Q106" s="245"/>
    </row>
    <row r="107" spans="1:17">
      <c r="A107" s="13">
        <v>6</v>
      </c>
      <c r="B107" s="145" t="s">
        <v>579</v>
      </c>
      <c r="C107" s="146"/>
      <c r="D107" s="147"/>
      <c r="E107" s="205"/>
      <c r="F107" s="26" t="s">
        <v>310</v>
      </c>
      <c r="G107" s="243"/>
      <c r="H107" s="243"/>
      <c r="I107" s="244"/>
      <c r="J107" s="245"/>
      <c r="K107" s="245"/>
      <c r="L107" s="245"/>
      <c r="M107" s="245"/>
      <c r="N107" s="245"/>
      <c r="O107" s="245"/>
      <c r="P107" s="245"/>
      <c r="Q107" s="245"/>
    </row>
    <row r="108" spans="1:17">
      <c r="A108" s="26">
        <v>7</v>
      </c>
      <c r="B108" s="145" t="s">
        <v>578</v>
      </c>
      <c r="C108" s="146"/>
      <c r="D108" s="147"/>
      <c r="E108" s="205"/>
      <c r="F108" s="26" t="s">
        <v>309</v>
      </c>
      <c r="G108" s="243"/>
      <c r="H108" s="243"/>
      <c r="I108" s="244"/>
      <c r="J108" s="245"/>
      <c r="K108" s="245"/>
      <c r="L108" s="245"/>
      <c r="M108" s="245"/>
      <c r="N108" s="245"/>
      <c r="O108" s="245"/>
      <c r="P108" s="245"/>
      <c r="Q108" s="245"/>
    </row>
    <row r="109" spans="1:17">
      <c r="A109" s="26">
        <v>8</v>
      </c>
      <c r="B109" s="120" t="s">
        <v>406</v>
      </c>
      <c r="C109" s="157"/>
      <c r="D109" s="158"/>
      <c r="E109" s="205"/>
      <c r="F109" s="26" t="s">
        <v>309</v>
      </c>
      <c r="G109" s="243"/>
      <c r="H109" s="243"/>
      <c r="I109" s="244"/>
      <c r="J109" s="246"/>
      <c r="K109" s="245"/>
      <c r="L109" s="245"/>
      <c r="M109" s="246"/>
      <c r="N109" s="245"/>
      <c r="O109" s="245"/>
      <c r="P109" s="245"/>
      <c r="Q109" s="245"/>
    </row>
    <row r="110" spans="1:17">
      <c r="A110" s="26">
        <v>9</v>
      </c>
      <c r="B110" s="145" t="s">
        <v>622</v>
      </c>
      <c r="C110" s="146"/>
      <c r="D110" s="147"/>
      <c r="E110" s="205"/>
      <c r="F110" s="26"/>
      <c r="G110" s="243"/>
      <c r="H110" s="243"/>
      <c r="I110" s="244"/>
      <c r="J110" s="245"/>
      <c r="K110" s="245"/>
      <c r="L110" s="245"/>
      <c r="M110" s="245"/>
      <c r="N110" s="245"/>
      <c r="O110" s="245"/>
      <c r="P110" s="245"/>
      <c r="Q110" s="245"/>
    </row>
    <row r="111" spans="1:17">
      <c r="A111" s="26">
        <v>10</v>
      </c>
      <c r="B111" s="63" t="s">
        <v>625</v>
      </c>
      <c r="C111" s="84"/>
      <c r="D111" s="85"/>
      <c r="E111" s="266"/>
      <c r="F111" s="26" t="s">
        <v>309</v>
      </c>
      <c r="G111" s="244"/>
      <c r="H111" s="244"/>
      <c r="I111" s="244"/>
      <c r="J111" s="245"/>
      <c r="K111" s="245"/>
      <c r="L111" s="245"/>
      <c r="M111" s="245"/>
      <c r="N111" s="245"/>
      <c r="O111" s="245"/>
      <c r="P111" s="245"/>
      <c r="Q111" s="245"/>
    </row>
    <row r="112" spans="1:17">
      <c r="C112" s="8"/>
      <c r="D112" s="8"/>
      <c r="E112" s="8"/>
      <c r="G112" s="247"/>
      <c r="H112" s="247"/>
      <c r="I112" s="247"/>
      <c r="J112" s="247"/>
      <c r="K112" s="247"/>
      <c r="L112" s="247"/>
    </row>
    <row r="113" spans="1:17">
      <c r="A113" s="8"/>
      <c r="B113" s="8"/>
      <c r="C113" s="8"/>
      <c r="D113" s="8"/>
      <c r="E113" s="8"/>
      <c r="F113" s="8"/>
      <c r="G113" s="247"/>
      <c r="H113" s="247"/>
      <c r="I113" s="247"/>
      <c r="J113" s="247"/>
      <c r="K113" s="247"/>
      <c r="L113" s="247"/>
    </row>
    <row r="114" spans="1:17">
      <c r="A114" s="8"/>
      <c r="B114" s="8"/>
      <c r="C114" s="8"/>
      <c r="D114" s="8"/>
      <c r="E114" s="8"/>
      <c r="F114" s="8"/>
      <c r="G114" s="248"/>
      <c r="H114" s="247"/>
      <c r="I114" s="247"/>
      <c r="J114" s="247"/>
      <c r="K114" s="247"/>
      <c r="L114" s="247"/>
    </row>
    <row r="115" spans="1:17">
      <c r="A115" s="8"/>
      <c r="B115" s="8"/>
      <c r="C115" s="8"/>
      <c r="D115" s="8"/>
      <c r="E115" s="8"/>
      <c r="F115" s="8"/>
      <c r="G115" s="248"/>
      <c r="H115" s="247"/>
      <c r="I115" s="247"/>
      <c r="J115" s="247"/>
      <c r="K115" s="247"/>
      <c r="L115" s="247"/>
    </row>
    <row r="116" spans="1:17" ht="18.75">
      <c r="A116" s="7"/>
      <c r="B116" s="10" t="s">
        <v>31</v>
      </c>
      <c r="C116" s="11"/>
      <c r="D116" s="11"/>
      <c r="E116" s="8"/>
      <c r="F116" s="8"/>
      <c r="G116" s="248"/>
      <c r="H116" s="247"/>
      <c r="I116" s="247"/>
      <c r="J116" s="247"/>
      <c r="K116" s="247"/>
      <c r="L116" s="247"/>
    </row>
    <row r="117" spans="1:17" ht="16.5">
      <c r="A117" s="7"/>
      <c r="B117" s="8"/>
      <c r="C117" s="8"/>
      <c r="D117" s="8"/>
      <c r="E117" s="8"/>
      <c r="F117" s="8"/>
      <c r="G117" s="242">
        <v>44513</v>
      </c>
      <c r="H117" s="242">
        <v>44520</v>
      </c>
      <c r="I117" s="242">
        <v>44527</v>
      </c>
      <c r="J117" s="242">
        <v>44534</v>
      </c>
      <c r="K117" s="242">
        <v>44541</v>
      </c>
      <c r="L117" s="242">
        <v>44548</v>
      </c>
      <c r="M117" s="242">
        <v>44204</v>
      </c>
      <c r="N117" s="270">
        <v>44211</v>
      </c>
      <c r="O117" s="242">
        <v>44218</v>
      </c>
      <c r="P117" s="270">
        <v>44225</v>
      </c>
      <c r="Q117" s="270"/>
    </row>
    <row r="118" spans="1:17">
      <c r="A118" s="12">
        <v>1</v>
      </c>
      <c r="B118" s="144" t="s">
        <v>275</v>
      </c>
      <c r="C118" s="190"/>
      <c r="D118" s="191"/>
      <c r="E118" s="208"/>
      <c r="F118" s="124" t="s">
        <v>585</v>
      </c>
      <c r="G118" s="245"/>
      <c r="H118" s="249"/>
      <c r="I118" s="245"/>
      <c r="J118" s="249"/>
      <c r="K118" s="250"/>
      <c r="L118" s="250"/>
      <c r="M118" s="249"/>
      <c r="N118" s="250"/>
      <c r="O118" s="250"/>
      <c r="P118" s="250"/>
      <c r="Q118" s="250"/>
    </row>
    <row r="119" spans="1:17">
      <c r="A119" s="12">
        <v>2</v>
      </c>
      <c r="B119" s="144" t="s">
        <v>460</v>
      </c>
      <c r="C119" s="190"/>
      <c r="D119" s="191"/>
      <c r="E119" s="207"/>
      <c r="F119" s="146" t="s">
        <v>585</v>
      </c>
      <c r="G119" s="245"/>
      <c r="H119" s="249"/>
      <c r="I119" s="245"/>
      <c r="J119" s="249"/>
      <c r="K119" s="250"/>
      <c r="L119" s="250"/>
      <c r="M119" s="249"/>
      <c r="N119" s="250"/>
      <c r="O119" s="250"/>
      <c r="P119" s="250"/>
      <c r="Q119" s="250"/>
    </row>
    <row r="120" spans="1:17">
      <c r="A120" s="12">
        <v>3</v>
      </c>
      <c r="B120" s="181" t="s">
        <v>302</v>
      </c>
      <c r="C120" s="182"/>
      <c r="D120" s="183"/>
      <c r="E120" s="208"/>
      <c r="F120" s="124" t="s">
        <v>585</v>
      </c>
      <c r="G120" s="245"/>
      <c r="H120" s="249"/>
      <c r="I120" s="245"/>
      <c r="J120" s="249"/>
      <c r="K120" s="245"/>
      <c r="L120" s="245"/>
      <c r="M120" s="249"/>
      <c r="N120" s="245"/>
      <c r="O120" s="245"/>
      <c r="P120" s="245"/>
      <c r="Q120" s="245"/>
    </row>
    <row r="121" spans="1:17">
      <c r="A121" s="12">
        <v>4</v>
      </c>
      <c r="B121" s="144" t="s">
        <v>303</v>
      </c>
      <c r="C121" s="190"/>
      <c r="D121" s="191"/>
      <c r="E121" s="208"/>
      <c r="F121" s="146" t="s">
        <v>585</v>
      </c>
      <c r="G121" s="245"/>
      <c r="H121" s="249"/>
      <c r="I121" s="245"/>
      <c r="J121" s="249"/>
      <c r="K121" s="245"/>
      <c r="L121" s="245"/>
      <c r="M121" s="249"/>
      <c r="N121" s="245"/>
      <c r="O121" s="245"/>
      <c r="P121" s="245"/>
      <c r="Q121" s="245"/>
    </row>
    <row r="122" spans="1:17">
      <c r="A122" s="12">
        <v>5</v>
      </c>
      <c r="B122" s="63" t="s">
        <v>570</v>
      </c>
      <c r="C122" s="148"/>
      <c r="D122" s="149"/>
      <c r="E122" s="208"/>
      <c r="F122" s="124" t="s">
        <v>585</v>
      </c>
      <c r="G122" s="249"/>
      <c r="H122" s="249"/>
      <c r="I122" s="249"/>
      <c r="J122" s="249"/>
      <c r="K122" s="245"/>
      <c r="L122" s="245"/>
      <c r="M122" s="249"/>
      <c r="N122" s="245"/>
      <c r="O122" s="245"/>
      <c r="P122" s="245"/>
      <c r="Q122" s="245"/>
    </row>
    <row r="123" spans="1:17">
      <c r="A123" s="12">
        <v>6</v>
      </c>
      <c r="B123" s="63" t="s">
        <v>571</v>
      </c>
      <c r="C123" s="84"/>
      <c r="D123" s="85"/>
      <c r="E123" s="208"/>
      <c r="F123" s="146" t="s">
        <v>585</v>
      </c>
      <c r="G123" s="249"/>
      <c r="H123" s="249"/>
      <c r="I123" s="249"/>
      <c r="J123" s="249"/>
      <c r="K123" s="245"/>
      <c r="L123" s="245"/>
      <c r="M123" s="249"/>
      <c r="N123" s="245"/>
      <c r="O123" s="245"/>
      <c r="P123" s="245"/>
      <c r="Q123" s="245"/>
    </row>
    <row r="124" spans="1:17">
      <c r="A124" s="12">
        <v>7</v>
      </c>
      <c r="B124" s="63" t="s">
        <v>400</v>
      </c>
      <c r="C124" s="84"/>
      <c r="D124" s="85"/>
      <c r="E124" s="208"/>
      <c r="F124" s="124" t="s">
        <v>585</v>
      </c>
      <c r="G124" s="245"/>
      <c r="H124" s="249"/>
      <c r="I124" s="245"/>
      <c r="J124" s="249"/>
      <c r="K124" s="245"/>
      <c r="L124" s="245"/>
      <c r="M124" s="249"/>
      <c r="N124" s="245"/>
      <c r="O124" s="245"/>
      <c r="P124" s="245"/>
      <c r="Q124" s="245"/>
    </row>
    <row r="125" spans="1:17">
      <c r="A125" s="12">
        <v>8</v>
      </c>
      <c r="B125" s="63" t="s">
        <v>256</v>
      </c>
      <c r="C125" s="148"/>
      <c r="D125" s="149"/>
      <c r="E125" s="208"/>
      <c r="F125" s="124" t="s">
        <v>585</v>
      </c>
      <c r="G125" s="245"/>
      <c r="H125" s="249"/>
      <c r="I125" s="245"/>
      <c r="J125" s="249"/>
      <c r="K125" s="245"/>
      <c r="L125" s="245"/>
      <c r="M125" s="249"/>
      <c r="N125" s="245"/>
      <c r="O125" s="245"/>
      <c r="P125" s="245"/>
      <c r="Q125" s="245"/>
    </row>
    <row r="126" spans="1:17">
      <c r="A126" s="12">
        <v>9</v>
      </c>
      <c r="B126" s="152" t="s">
        <v>614</v>
      </c>
      <c r="C126" s="153"/>
      <c r="D126" s="154"/>
      <c r="E126" s="210"/>
      <c r="F126" s="124" t="s">
        <v>626</v>
      </c>
      <c r="G126" s="249"/>
      <c r="H126" s="249"/>
      <c r="I126" s="249"/>
      <c r="J126" s="249"/>
      <c r="K126" s="245"/>
      <c r="L126" s="245"/>
      <c r="M126" s="249"/>
      <c r="N126" s="245"/>
      <c r="O126" s="245"/>
      <c r="P126" s="245"/>
      <c r="Q126" s="245"/>
    </row>
    <row r="127" spans="1:17">
      <c r="A127" s="12">
        <v>10</v>
      </c>
      <c r="B127" s="63" t="s">
        <v>615</v>
      </c>
      <c r="C127" s="84"/>
      <c r="D127" s="149"/>
      <c r="E127" s="266"/>
      <c r="F127" s="26" t="s">
        <v>626</v>
      </c>
      <c r="G127" s="245"/>
      <c r="H127" s="249"/>
      <c r="I127" s="245"/>
      <c r="J127" s="249"/>
      <c r="K127" s="245"/>
      <c r="L127" s="245"/>
      <c r="M127" s="249"/>
      <c r="N127" s="245"/>
      <c r="O127" s="245"/>
      <c r="P127" s="245"/>
      <c r="Q127" s="245"/>
    </row>
    <row r="128" spans="1:17">
      <c r="A128" s="12"/>
      <c r="B128" s="356"/>
      <c r="C128" s="357"/>
      <c r="D128" s="358"/>
      <c r="E128" s="13"/>
      <c r="F128" s="13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1:17" ht="16.5">
      <c r="A129" s="7"/>
      <c r="B129" s="8"/>
      <c r="C129" s="8"/>
      <c r="D129" s="8"/>
      <c r="E129" s="8"/>
      <c r="F129" s="8"/>
      <c r="G129" s="248"/>
      <c r="H129" s="248"/>
      <c r="I129" s="248"/>
      <c r="J129" s="247"/>
      <c r="K129" s="247"/>
      <c r="L129" s="247"/>
    </row>
    <row r="130" spans="1:17" ht="16.5">
      <c r="A130" s="7"/>
      <c r="B130" s="8"/>
      <c r="C130" s="8"/>
      <c r="D130" s="8"/>
      <c r="E130" s="8"/>
      <c r="F130" s="8"/>
      <c r="G130" s="248"/>
      <c r="H130" s="248"/>
      <c r="I130" s="248"/>
      <c r="J130" s="247"/>
      <c r="K130" s="247"/>
      <c r="L130" s="247"/>
    </row>
    <row r="131" spans="1:17" ht="16.5">
      <c r="A131" s="7"/>
      <c r="B131" s="8"/>
      <c r="C131" s="8"/>
      <c r="D131" s="8"/>
      <c r="E131" s="8"/>
      <c r="F131" s="8"/>
      <c r="G131" s="248"/>
      <c r="H131" s="248"/>
      <c r="I131" s="248"/>
      <c r="J131" s="247"/>
      <c r="K131" s="247"/>
      <c r="L131" s="247"/>
    </row>
    <row r="132" spans="1:17" ht="18.75">
      <c r="A132" s="7"/>
      <c r="B132" s="10" t="s">
        <v>9</v>
      </c>
      <c r="C132" s="11"/>
      <c r="D132" s="11"/>
      <c r="E132" s="8"/>
      <c r="F132" s="8"/>
      <c r="G132" s="248"/>
      <c r="H132" s="248"/>
      <c r="I132" s="248"/>
      <c r="J132" s="247"/>
      <c r="K132" s="247"/>
      <c r="L132" s="247"/>
    </row>
    <row r="133" spans="1:17" ht="16.5">
      <c r="A133" s="7"/>
      <c r="B133" s="8"/>
      <c r="C133" s="8"/>
      <c r="D133" s="8"/>
      <c r="E133" s="8"/>
      <c r="F133" s="8"/>
      <c r="G133" s="242">
        <v>44513</v>
      </c>
      <c r="H133" s="242">
        <v>44520</v>
      </c>
      <c r="I133" s="242">
        <v>44527</v>
      </c>
      <c r="J133" s="242">
        <v>44534</v>
      </c>
      <c r="K133" s="242">
        <v>44541</v>
      </c>
      <c r="L133" s="242">
        <v>44548</v>
      </c>
      <c r="M133" s="242">
        <v>44204</v>
      </c>
      <c r="N133" s="270">
        <v>44211</v>
      </c>
      <c r="O133" s="242">
        <v>44218</v>
      </c>
      <c r="P133" s="270">
        <v>44225</v>
      </c>
      <c r="Q133" s="270"/>
    </row>
    <row r="134" spans="1:17">
      <c r="A134" s="12">
        <v>1</v>
      </c>
      <c r="B134" s="63" t="s">
        <v>259</v>
      </c>
      <c r="C134" s="148"/>
      <c r="D134" s="149"/>
      <c r="E134" s="208"/>
      <c r="F134" s="124" t="s">
        <v>310</v>
      </c>
      <c r="G134" s="245"/>
      <c r="H134" s="249"/>
      <c r="I134" s="245"/>
      <c r="J134" s="249"/>
      <c r="K134" s="245"/>
      <c r="L134" s="245"/>
      <c r="M134" s="245"/>
      <c r="N134" s="245"/>
      <c r="O134" s="249"/>
      <c r="P134" s="245"/>
      <c r="Q134" s="245"/>
    </row>
    <row r="135" spans="1:17">
      <c r="A135" s="12">
        <v>2</v>
      </c>
      <c r="B135" s="63" t="s">
        <v>407</v>
      </c>
      <c r="C135" s="84"/>
      <c r="D135" s="85"/>
      <c r="E135" s="208"/>
      <c r="F135" s="124" t="s">
        <v>310</v>
      </c>
      <c r="G135" s="245"/>
      <c r="H135" s="249"/>
      <c r="I135" s="245"/>
      <c r="J135" s="249"/>
      <c r="K135" s="245"/>
      <c r="L135" s="245"/>
      <c r="M135" s="245"/>
      <c r="N135" s="245"/>
      <c r="O135" s="249"/>
      <c r="P135" s="245"/>
      <c r="Q135" s="245"/>
    </row>
    <row r="136" spans="1:17">
      <c r="A136" s="12">
        <v>3</v>
      </c>
      <c r="B136" s="63" t="s">
        <v>426</v>
      </c>
      <c r="C136" s="148"/>
      <c r="D136" s="149"/>
      <c r="E136" s="208"/>
      <c r="F136" s="124" t="s">
        <v>626</v>
      </c>
      <c r="G136" s="245"/>
      <c r="H136" s="249"/>
      <c r="I136" s="245"/>
      <c r="J136" s="249"/>
      <c r="K136" s="245"/>
      <c r="L136" s="245"/>
      <c r="M136" s="245"/>
      <c r="N136" s="245"/>
      <c r="O136" s="249"/>
      <c r="P136" s="245"/>
      <c r="Q136" s="245"/>
    </row>
    <row r="137" spans="1:17">
      <c r="A137" s="12">
        <v>4</v>
      </c>
      <c r="B137" s="53" t="s">
        <v>394</v>
      </c>
      <c r="C137" s="8"/>
      <c r="D137" s="8"/>
      <c r="E137" s="208"/>
      <c r="F137" s="124" t="s">
        <v>626</v>
      </c>
      <c r="G137" s="245"/>
      <c r="H137" s="249"/>
      <c r="I137" s="245"/>
      <c r="J137" s="249"/>
      <c r="K137" s="246"/>
      <c r="L137" s="246"/>
      <c r="M137" s="245"/>
      <c r="N137" s="245"/>
      <c r="O137" s="249"/>
      <c r="P137" s="246"/>
      <c r="Q137" s="246"/>
    </row>
    <row r="138" spans="1:17">
      <c r="A138" s="12">
        <v>5</v>
      </c>
      <c r="B138" s="63" t="s">
        <v>469</v>
      </c>
      <c r="C138" s="148"/>
      <c r="D138" s="149"/>
      <c r="E138" s="208"/>
      <c r="F138" s="124" t="s">
        <v>626</v>
      </c>
      <c r="G138" s="249"/>
      <c r="H138" s="249"/>
      <c r="I138" s="249"/>
      <c r="J138" s="249"/>
      <c r="K138" s="246"/>
      <c r="L138" s="246"/>
      <c r="M138" s="249"/>
      <c r="N138" s="249"/>
      <c r="O138" s="249"/>
      <c r="P138" s="246"/>
      <c r="Q138" s="246"/>
    </row>
    <row r="139" spans="1:17">
      <c r="A139" s="12">
        <v>6</v>
      </c>
      <c r="B139" s="63" t="s">
        <v>359</v>
      </c>
      <c r="C139" s="148"/>
      <c r="D139" s="149"/>
      <c r="E139" s="208"/>
      <c r="F139" s="124" t="s">
        <v>626</v>
      </c>
      <c r="G139" s="249"/>
      <c r="H139" s="249"/>
      <c r="I139" s="249"/>
      <c r="J139" s="249"/>
      <c r="K139" s="251"/>
      <c r="L139" s="245"/>
      <c r="M139" s="249"/>
      <c r="N139" s="249"/>
      <c r="O139" s="249"/>
      <c r="P139" s="251"/>
      <c r="Q139" s="245"/>
    </row>
    <row r="140" spans="1:17">
      <c r="A140" s="12">
        <v>7</v>
      </c>
      <c r="B140" s="63" t="s">
        <v>468</v>
      </c>
      <c r="C140" s="148"/>
      <c r="D140" s="149"/>
      <c r="E140" s="208"/>
      <c r="F140" s="124" t="s">
        <v>626</v>
      </c>
      <c r="G140" s="245"/>
      <c r="H140" s="249"/>
      <c r="I140" s="245"/>
      <c r="J140" s="249"/>
      <c r="K140" s="252"/>
      <c r="L140" s="245"/>
      <c r="M140" s="245"/>
      <c r="N140" s="245"/>
      <c r="O140" s="249"/>
      <c r="P140" s="252"/>
      <c r="Q140" s="245"/>
    </row>
    <row r="141" spans="1:17">
      <c r="A141" s="12">
        <v>8</v>
      </c>
      <c r="B141" s="63" t="s">
        <v>396</v>
      </c>
      <c r="C141" s="84"/>
      <c r="D141" s="85"/>
      <c r="E141" s="209" t="s">
        <v>627</v>
      </c>
      <c r="F141" s="218"/>
      <c r="G141" s="245"/>
      <c r="H141" s="249"/>
      <c r="I141" s="245"/>
      <c r="J141" s="249"/>
      <c r="K141" s="252"/>
      <c r="L141" s="245"/>
      <c r="M141" s="245"/>
      <c r="N141" s="245"/>
      <c r="O141" s="249"/>
      <c r="P141" s="252"/>
      <c r="Q141" s="245"/>
    </row>
    <row r="142" spans="1:17">
      <c r="A142" s="12">
        <v>9</v>
      </c>
      <c r="B142" s="63" t="s">
        <v>401</v>
      </c>
      <c r="C142" s="148"/>
      <c r="D142" s="149"/>
      <c r="E142" s="209"/>
      <c r="F142" s="218" t="s">
        <v>310</v>
      </c>
      <c r="G142" s="249"/>
      <c r="H142" s="249"/>
      <c r="I142" s="249"/>
      <c r="J142" s="249"/>
      <c r="K142" s="245"/>
      <c r="L142" s="245"/>
      <c r="M142" s="249"/>
      <c r="N142" s="249"/>
      <c r="O142" s="249"/>
      <c r="P142" s="245"/>
      <c r="Q142" s="245"/>
    </row>
    <row r="143" spans="1:17">
      <c r="A143" s="12">
        <v>10</v>
      </c>
      <c r="B143" s="63" t="s">
        <v>467</v>
      </c>
      <c r="C143" s="84"/>
      <c r="D143" s="85"/>
      <c r="E143" s="207"/>
      <c r="F143" s="146" t="s">
        <v>310</v>
      </c>
      <c r="G143" s="245"/>
      <c r="H143" s="249"/>
      <c r="I143" s="245"/>
      <c r="J143" s="249"/>
      <c r="K143" s="253"/>
      <c r="L143" s="253"/>
      <c r="M143" s="245"/>
      <c r="N143" s="245"/>
      <c r="O143" s="249"/>
      <c r="P143" s="253"/>
      <c r="Q143" s="253"/>
    </row>
    <row r="144" spans="1:17">
      <c r="A144" s="12">
        <v>11</v>
      </c>
      <c r="B144" s="63" t="s">
        <v>284</v>
      </c>
      <c r="C144" s="84"/>
      <c r="D144" s="85"/>
      <c r="E144" s="205"/>
      <c r="F144" s="26" t="s">
        <v>310</v>
      </c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1:17" ht="16.5">
      <c r="A145" s="7"/>
      <c r="B145" s="241"/>
      <c r="C145" s="241"/>
      <c r="D145" s="241"/>
      <c r="E145" s="8"/>
      <c r="F145" s="8"/>
      <c r="G145" s="248"/>
      <c r="H145" s="248"/>
      <c r="I145" s="248"/>
      <c r="J145" s="247"/>
      <c r="K145" s="247"/>
      <c r="L145" s="247"/>
    </row>
    <row r="146" spans="1:17" ht="16.5">
      <c r="A146" s="7"/>
      <c r="B146" s="8"/>
      <c r="C146" s="8"/>
      <c r="D146" s="8"/>
      <c r="E146" s="8"/>
      <c r="F146" s="8"/>
      <c r="G146" s="248"/>
      <c r="H146" s="248"/>
      <c r="I146" s="248"/>
      <c r="J146" s="247"/>
      <c r="K146" s="247"/>
      <c r="L146" s="247"/>
    </row>
    <row r="147" spans="1:17" ht="16.5">
      <c r="A147" s="7"/>
      <c r="B147" s="8"/>
      <c r="C147" s="8"/>
      <c r="D147" s="8"/>
      <c r="E147" s="8"/>
      <c r="F147" s="8"/>
      <c r="G147" s="248"/>
      <c r="H147" s="248"/>
      <c r="I147" s="248"/>
      <c r="J147" s="247"/>
      <c r="K147" s="247"/>
      <c r="L147" s="247"/>
    </row>
    <row r="148" spans="1:17" ht="16.5">
      <c r="A148" s="7"/>
      <c r="B148" s="8"/>
      <c r="C148" s="8"/>
      <c r="D148" s="8"/>
      <c r="E148" s="8"/>
      <c r="F148" s="8"/>
      <c r="G148" s="248"/>
      <c r="H148" s="248"/>
      <c r="I148" s="248"/>
      <c r="J148" s="247"/>
      <c r="K148" s="247"/>
      <c r="L148" s="247"/>
    </row>
    <row r="149" spans="1:17" ht="16.5">
      <c r="A149" s="7"/>
      <c r="B149" s="8"/>
      <c r="C149" s="8"/>
      <c r="D149" s="8"/>
      <c r="E149" s="8"/>
      <c r="F149" s="8"/>
      <c r="G149" s="248"/>
      <c r="H149" s="248"/>
      <c r="I149" s="248"/>
      <c r="J149" s="247"/>
      <c r="K149" s="247"/>
      <c r="L149" s="247"/>
    </row>
    <row r="150" spans="1:17" ht="18.75">
      <c r="A150" s="7"/>
      <c r="B150" s="10" t="s">
        <v>9</v>
      </c>
      <c r="C150" s="11"/>
      <c r="D150" s="11"/>
      <c r="E150" s="8"/>
      <c r="F150" s="8"/>
      <c r="G150" s="248"/>
      <c r="H150" s="248"/>
      <c r="I150" s="248"/>
      <c r="J150" s="247"/>
      <c r="K150" s="247"/>
      <c r="L150" s="247"/>
    </row>
    <row r="151" spans="1:17" ht="16.5">
      <c r="A151" s="7"/>
      <c r="B151" s="47"/>
      <c r="C151" s="47"/>
      <c r="D151" s="47"/>
      <c r="E151" s="8"/>
      <c r="F151" s="8"/>
      <c r="G151" s="242">
        <v>44513</v>
      </c>
      <c r="H151" s="242">
        <v>44520</v>
      </c>
      <c r="I151" s="242">
        <v>44527</v>
      </c>
      <c r="J151" s="242">
        <v>44534</v>
      </c>
      <c r="K151" s="242">
        <v>44541</v>
      </c>
      <c r="L151" s="242">
        <v>44548</v>
      </c>
      <c r="M151" s="242">
        <v>44204</v>
      </c>
      <c r="N151" s="270">
        <v>44211</v>
      </c>
      <c r="O151" s="242">
        <v>44218</v>
      </c>
      <c r="P151" s="270">
        <v>44225</v>
      </c>
      <c r="Q151" s="270"/>
    </row>
    <row r="152" spans="1:17">
      <c r="A152" s="12">
        <v>1</v>
      </c>
      <c r="B152" s="145" t="s">
        <v>580</v>
      </c>
      <c r="C152" s="146"/>
      <c r="D152" s="147"/>
      <c r="E152" s="223"/>
      <c r="F152" s="124"/>
      <c r="G152" s="245"/>
      <c r="H152" s="249"/>
      <c r="I152" s="245"/>
      <c r="J152" s="249"/>
      <c r="K152" s="249"/>
      <c r="L152" s="249"/>
      <c r="M152" s="245"/>
      <c r="N152" s="245"/>
      <c r="O152" s="249"/>
      <c r="P152" s="245"/>
      <c r="Q152" s="245"/>
    </row>
    <row r="153" spans="1:17">
      <c r="A153" s="12">
        <v>2</v>
      </c>
      <c r="B153" s="110" t="s">
        <v>298</v>
      </c>
      <c r="C153" s="155"/>
      <c r="D153" s="156"/>
      <c r="E153" s="208"/>
      <c r="F153" s="124" t="s">
        <v>309</v>
      </c>
      <c r="G153" s="245"/>
      <c r="H153" s="249"/>
      <c r="I153" s="245"/>
      <c r="J153" s="249"/>
      <c r="K153" s="249"/>
      <c r="L153" s="249"/>
      <c r="M153" s="245"/>
      <c r="N153" s="245"/>
      <c r="O153" s="249"/>
      <c r="P153" s="245"/>
      <c r="Q153" s="245"/>
    </row>
    <row r="154" spans="1:17">
      <c r="A154" s="12">
        <v>3</v>
      </c>
      <c r="B154" s="110" t="s">
        <v>357</v>
      </c>
      <c r="C154" s="155"/>
      <c r="D154" s="156"/>
      <c r="E154" s="207"/>
      <c r="F154" s="146" t="s">
        <v>309</v>
      </c>
      <c r="G154" s="245"/>
      <c r="H154" s="249"/>
      <c r="I154" s="245"/>
      <c r="J154" s="249"/>
      <c r="K154" s="249"/>
      <c r="L154" s="249"/>
      <c r="M154" s="245"/>
      <c r="N154" s="245"/>
      <c r="O154" s="249"/>
      <c r="P154" s="245"/>
      <c r="Q154" s="245"/>
    </row>
    <row r="155" spans="1:17">
      <c r="A155" s="12">
        <v>4</v>
      </c>
      <c r="B155" s="63" t="s">
        <v>235</v>
      </c>
      <c r="C155" s="84"/>
      <c r="D155" s="85"/>
      <c r="E155" s="208"/>
      <c r="F155" s="124"/>
      <c r="G155" s="245"/>
      <c r="H155" s="249"/>
      <c r="I155" s="245"/>
      <c r="J155" s="249"/>
      <c r="K155" s="249"/>
      <c r="L155" s="249"/>
      <c r="M155" s="245"/>
      <c r="N155" s="245"/>
      <c r="O155" s="249"/>
      <c r="P155" s="246"/>
      <c r="Q155" s="246"/>
    </row>
    <row r="156" spans="1:17">
      <c r="A156" s="12">
        <v>5</v>
      </c>
      <c r="B156" s="63" t="s">
        <v>478</v>
      </c>
      <c r="C156" s="148"/>
      <c r="D156" s="149"/>
      <c r="E156" s="208"/>
      <c r="F156" s="124" t="s">
        <v>309</v>
      </c>
      <c r="G156" s="249"/>
      <c r="H156" s="249"/>
      <c r="I156" s="249"/>
      <c r="J156" s="249"/>
      <c r="K156" s="249"/>
      <c r="L156" s="249"/>
      <c r="M156" s="249"/>
      <c r="N156" s="249"/>
      <c r="O156" s="249"/>
      <c r="P156" s="246"/>
      <c r="Q156" s="246"/>
    </row>
    <row r="157" spans="1:17">
      <c r="A157" s="12">
        <v>6</v>
      </c>
      <c r="B157" s="68" t="s">
        <v>502</v>
      </c>
      <c r="C157" s="47"/>
      <c r="D157" s="47"/>
      <c r="E157" s="208"/>
      <c r="F157" s="124" t="s">
        <v>309</v>
      </c>
      <c r="G157" s="249"/>
      <c r="H157" s="249"/>
      <c r="I157" s="249"/>
      <c r="J157" s="249"/>
      <c r="K157" s="245"/>
      <c r="L157" s="249"/>
      <c r="M157" s="249"/>
      <c r="N157" s="249"/>
      <c r="O157" s="249"/>
      <c r="P157" s="251"/>
      <c r="Q157" s="245"/>
    </row>
    <row r="158" spans="1:17">
      <c r="A158" s="12">
        <v>7</v>
      </c>
      <c r="B158" s="63" t="s">
        <v>234</v>
      </c>
      <c r="C158" s="84"/>
      <c r="D158" s="85"/>
      <c r="E158" s="208"/>
      <c r="F158" s="124" t="s">
        <v>309</v>
      </c>
      <c r="G158" s="245"/>
      <c r="H158" s="249"/>
      <c r="I158" s="245"/>
      <c r="J158" s="249"/>
      <c r="K158" s="245"/>
      <c r="L158" s="249"/>
      <c r="M158" s="245"/>
      <c r="N158" s="245"/>
      <c r="O158" s="249"/>
      <c r="P158" s="252"/>
      <c r="Q158" s="245"/>
    </row>
    <row r="159" spans="1:17">
      <c r="A159" s="12">
        <v>8</v>
      </c>
      <c r="B159" s="63"/>
      <c r="C159" s="84"/>
      <c r="D159" s="85"/>
      <c r="E159" s="208"/>
      <c r="F159" s="124" t="s">
        <v>309</v>
      </c>
      <c r="G159" s="245"/>
      <c r="H159" s="249"/>
      <c r="I159" s="245"/>
      <c r="J159" s="249"/>
      <c r="K159" s="247"/>
      <c r="L159" s="249"/>
      <c r="M159" s="245"/>
      <c r="N159" s="245"/>
      <c r="O159" s="249"/>
      <c r="P159" s="252"/>
      <c r="Q159" s="245"/>
    </row>
    <row r="160" spans="1:17">
      <c r="A160" s="12">
        <v>9</v>
      </c>
      <c r="B160" s="145"/>
      <c r="C160" s="146"/>
      <c r="D160" s="147"/>
      <c r="E160" s="207"/>
      <c r="F160" s="146" t="s">
        <v>309</v>
      </c>
      <c r="G160" s="249"/>
      <c r="H160" s="249"/>
      <c r="I160" s="249"/>
      <c r="J160" s="249"/>
      <c r="K160" s="245"/>
      <c r="L160" s="245"/>
      <c r="M160" s="249"/>
      <c r="N160" s="249"/>
      <c r="O160" s="249"/>
      <c r="P160" s="245"/>
      <c r="Q160" s="245"/>
    </row>
    <row r="161" spans="1:17">
      <c r="A161" s="12">
        <v>10</v>
      </c>
      <c r="B161" s="63"/>
      <c r="C161" s="148"/>
      <c r="D161" s="149"/>
      <c r="E161" s="208"/>
      <c r="F161" s="124"/>
      <c r="G161" s="245"/>
      <c r="H161" s="249"/>
      <c r="I161" s="245"/>
      <c r="J161" s="249"/>
      <c r="K161" s="245"/>
      <c r="L161" s="245"/>
      <c r="M161" s="245"/>
      <c r="N161" s="245"/>
      <c r="O161" s="249"/>
      <c r="P161" s="253"/>
      <c r="Q161" s="253"/>
    </row>
    <row r="162" spans="1:17">
      <c r="A162" s="12">
        <v>11</v>
      </c>
      <c r="B162" s="63"/>
      <c r="C162" s="84"/>
      <c r="D162" s="85"/>
      <c r="E162" s="266"/>
      <c r="F162" s="63"/>
      <c r="G162" s="124"/>
      <c r="H162" s="121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1:17">
      <c r="A163" s="267"/>
      <c r="B163" s="57"/>
      <c r="C163" s="57"/>
      <c r="D163" s="57"/>
      <c r="E163" s="19"/>
      <c r="F163" s="19"/>
      <c r="G163" s="248"/>
      <c r="H163" s="248"/>
      <c r="I163" s="248"/>
      <c r="J163" s="247"/>
      <c r="K163" s="247"/>
      <c r="L163" s="247"/>
    </row>
    <row r="164" spans="1:17" ht="16.5">
      <c r="A164" s="7"/>
      <c r="B164" s="8"/>
      <c r="C164" s="8"/>
      <c r="D164" s="8"/>
      <c r="E164" s="8"/>
      <c r="F164" s="8"/>
      <c r="G164" s="248"/>
      <c r="H164" s="248"/>
      <c r="I164" s="248"/>
      <c r="J164" s="247"/>
      <c r="K164" s="247"/>
      <c r="L164" s="247"/>
    </row>
    <row r="165" spans="1:17" ht="16.5">
      <c r="A165" s="7"/>
      <c r="B165" s="8"/>
      <c r="C165" s="8"/>
      <c r="D165" s="8"/>
      <c r="E165" s="8"/>
      <c r="F165" s="8"/>
      <c r="G165" s="248"/>
      <c r="H165" s="248"/>
      <c r="I165" s="248"/>
      <c r="J165" s="247"/>
      <c r="K165" s="247"/>
      <c r="L165" s="247"/>
    </row>
    <row r="166" spans="1:17" ht="18.75">
      <c r="A166" s="7"/>
      <c r="B166" s="10" t="s">
        <v>10</v>
      </c>
      <c r="C166" s="11"/>
      <c r="D166" s="11"/>
      <c r="E166" s="8"/>
      <c r="F166" s="8"/>
      <c r="G166" s="248"/>
      <c r="H166" s="248"/>
      <c r="I166" s="248"/>
      <c r="J166" s="247"/>
      <c r="K166" s="247"/>
      <c r="L166" s="247"/>
    </row>
    <row r="167" spans="1:17" ht="16.5">
      <c r="A167" s="7"/>
      <c r="B167" s="8"/>
      <c r="C167" s="8"/>
      <c r="D167" s="8"/>
      <c r="E167" s="8"/>
      <c r="F167" s="8"/>
      <c r="G167" s="242">
        <v>44513</v>
      </c>
      <c r="H167" s="242">
        <v>44520</v>
      </c>
      <c r="I167" s="242">
        <v>44527</v>
      </c>
      <c r="J167" s="242">
        <v>44534</v>
      </c>
      <c r="K167" s="242">
        <v>44541</v>
      </c>
      <c r="L167" s="242">
        <v>44548</v>
      </c>
      <c r="M167" s="242">
        <v>44204</v>
      </c>
      <c r="N167" s="270">
        <v>44211</v>
      </c>
      <c r="O167" s="242">
        <v>44218</v>
      </c>
      <c r="P167" s="270">
        <v>44225</v>
      </c>
      <c r="Q167" s="270"/>
    </row>
    <row r="168" spans="1:17">
      <c r="A168" s="12">
        <v>1</v>
      </c>
      <c r="B168" s="63" t="s">
        <v>260</v>
      </c>
      <c r="C168" s="148"/>
      <c r="D168" s="149"/>
      <c r="E168" s="208" t="s">
        <v>371</v>
      </c>
      <c r="F168" s="124" t="s">
        <v>310</v>
      </c>
      <c r="G168" s="245"/>
      <c r="H168" s="249"/>
      <c r="I168" s="245"/>
      <c r="J168" s="249"/>
      <c r="K168" s="249"/>
      <c r="L168" s="249"/>
      <c r="M168" s="245"/>
      <c r="N168" s="245"/>
      <c r="O168" s="249"/>
      <c r="P168" s="245"/>
      <c r="Q168" s="245"/>
    </row>
    <row r="169" spans="1:17">
      <c r="A169" s="12">
        <v>2</v>
      </c>
      <c r="B169" s="26" t="s">
        <v>464</v>
      </c>
      <c r="C169" s="13"/>
      <c r="D169" s="13"/>
      <c r="E169" s="208" t="s">
        <v>584</v>
      </c>
      <c r="F169" s="124" t="s">
        <v>626</v>
      </c>
      <c r="G169" s="245"/>
      <c r="H169" s="249"/>
      <c r="I169" s="245"/>
      <c r="J169" s="249"/>
      <c r="K169" s="249"/>
      <c r="L169" s="249"/>
      <c r="M169" s="245"/>
      <c r="N169" s="245"/>
      <c r="O169" s="249"/>
      <c r="P169" s="245"/>
      <c r="Q169" s="245"/>
    </row>
    <row r="170" spans="1:17">
      <c r="A170" s="12">
        <v>3</v>
      </c>
      <c r="B170" s="63" t="s">
        <v>270</v>
      </c>
      <c r="C170" s="148"/>
      <c r="D170" s="149"/>
      <c r="E170" s="208" t="s">
        <v>371</v>
      </c>
      <c r="F170" s="124" t="s">
        <v>310</v>
      </c>
      <c r="G170" s="245"/>
      <c r="H170" s="249"/>
      <c r="I170" s="245"/>
      <c r="J170" s="249"/>
      <c r="K170" s="249"/>
      <c r="L170" s="249"/>
      <c r="M170" s="245"/>
      <c r="N170" s="245"/>
      <c r="O170" s="249"/>
      <c r="P170" s="245"/>
      <c r="Q170" s="245"/>
    </row>
    <row r="171" spans="1:17">
      <c r="A171" s="12">
        <v>4</v>
      </c>
      <c r="B171" s="63" t="s">
        <v>286</v>
      </c>
      <c r="C171" s="84"/>
      <c r="D171" s="84"/>
      <c r="E171" s="207" t="s">
        <v>584</v>
      </c>
      <c r="F171" s="147" t="s">
        <v>626</v>
      </c>
      <c r="G171" s="268"/>
      <c r="H171" s="249"/>
      <c r="I171" s="245"/>
      <c r="J171" s="249"/>
      <c r="K171" s="249"/>
      <c r="L171" s="249"/>
      <c r="M171" s="245"/>
      <c r="N171" s="245"/>
      <c r="O171" s="249"/>
      <c r="P171" s="246"/>
      <c r="Q171" s="246"/>
    </row>
    <row r="172" spans="1:17">
      <c r="A172" s="12">
        <v>5</v>
      </c>
      <c r="B172" s="63" t="s">
        <v>410</v>
      </c>
      <c r="C172" s="148"/>
      <c r="D172" s="149"/>
      <c r="E172" s="208" t="s">
        <v>371</v>
      </c>
      <c r="F172" s="124" t="s">
        <v>310</v>
      </c>
      <c r="G172" s="249"/>
      <c r="H172" s="249"/>
      <c r="I172" s="249"/>
      <c r="J172" s="249"/>
      <c r="K172" s="245"/>
      <c r="L172" s="245"/>
      <c r="M172" s="249"/>
      <c r="N172" s="249"/>
      <c r="O172" s="249"/>
      <c r="P172" s="246"/>
      <c r="Q172" s="246"/>
    </row>
    <row r="173" spans="1:17">
      <c r="A173" s="12">
        <v>6</v>
      </c>
      <c r="B173" s="63" t="s">
        <v>419</v>
      </c>
      <c r="C173" s="148"/>
      <c r="D173" s="149"/>
      <c r="E173" s="208" t="s">
        <v>584</v>
      </c>
      <c r="F173" s="124" t="s">
        <v>626</v>
      </c>
      <c r="G173" s="249"/>
      <c r="H173" s="249"/>
      <c r="I173" s="249"/>
      <c r="J173" s="249"/>
      <c r="K173" s="249"/>
      <c r="L173" s="249"/>
      <c r="M173" s="249"/>
      <c r="N173" s="249"/>
      <c r="O173" s="249"/>
      <c r="P173" s="251"/>
      <c r="Q173" s="245"/>
    </row>
    <row r="174" spans="1:17">
      <c r="A174" s="12">
        <v>7</v>
      </c>
      <c r="B174" s="63" t="s">
        <v>296</v>
      </c>
      <c r="C174" s="148"/>
      <c r="D174" s="149"/>
      <c r="E174" s="207" t="s">
        <v>584</v>
      </c>
      <c r="F174" s="146" t="s">
        <v>626</v>
      </c>
      <c r="G174" s="245"/>
      <c r="H174" s="249"/>
      <c r="I174" s="245"/>
      <c r="J174" s="249"/>
      <c r="K174" s="249"/>
      <c r="L174" s="249"/>
      <c r="M174" s="245"/>
      <c r="N174" s="245"/>
      <c r="O174" s="249"/>
      <c r="P174" s="252"/>
      <c r="Q174" s="245"/>
    </row>
    <row r="175" spans="1:17">
      <c r="A175" s="12">
        <v>8</v>
      </c>
      <c r="B175" s="63" t="s">
        <v>295</v>
      </c>
      <c r="C175" s="148"/>
      <c r="D175" s="149"/>
      <c r="E175" s="208" t="s">
        <v>584</v>
      </c>
      <c r="F175" s="124" t="s">
        <v>626</v>
      </c>
      <c r="G175" s="245"/>
      <c r="H175" s="249"/>
      <c r="I175" s="245"/>
      <c r="J175" s="249"/>
      <c r="K175" s="249"/>
      <c r="L175" s="249"/>
      <c r="M175" s="245"/>
      <c r="N175" s="245"/>
      <c r="O175" s="249"/>
      <c r="P175" s="252"/>
      <c r="Q175" s="245"/>
    </row>
    <row r="176" spans="1:17">
      <c r="A176" s="12">
        <v>9</v>
      </c>
      <c r="B176" s="63" t="s">
        <v>278</v>
      </c>
      <c r="C176" s="148"/>
      <c r="D176" s="149"/>
      <c r="E176" s="208" t="s">
        <v>371</v>
      </c>
      <c r="F176" s="146" t="s">
        <v>310</v>
      </c>
      <c r="G176" s="249"/>
      <c r="H176" s="249"/>
      <c r="I176" s="249"/>
      <c r="J176" s="249"/>
      <c r="K176" s="245"/>
      <c r="L176" s="245"/>
      <c r="M176" s="249"/>
      <c r="N176" s="249"/>
      <c r="O176" s="249"/>
      <c r="P176" s="245"/>
      <c r="Q176" s="245"/>
    </row>
    <row r="177" spans="1:17">
      <c r="A177" s="12">
        <v>10</v>
      </c>
      <c r="B177" s="63" t="s">
        <v>322</v>
      </c>
      <c r="C177" s="148"/>
      <c r="D177" s="148"/>
      <c r="E177" s="208" t="s">
        <v>371</v>
      </c>
      <c r="F177" s="124" t="s">
        <v>310</v>
      </c>
      <c r="G177" s="245"/>
      <c r="H177" s="249"/>
      <c r="I177" s="245"/>
      <c r="J177" s="249"/>
      <c r="K177" s="245"/>
      <c r="L177" s="249"/>
      <c r="M177" s="245"/>
      <c r="N177" s="245"/>
      <c r="O177" s="249"/>
      <c r="P177" s="253"/>
      <c r="Q177" s="253"/>
    </row>
    <row r="178" spans="1:17">
      <c r="A178" s="12">
        <v>11</v>
      </c>
      <c r="B178" s="63"/>
      <c r="C178" s="148"/>
      <c r="D178" s="149"/>
      <c r="E178" s="14"/>
      <c r="F178" s="269"/>
      <c r="G178" s="268"/>
      <c r="H178" s="245"/>
      <c r="I178" s="245"/>
      <c r="J178" s="245"/>
      <c r="K178" s="249"/>
      <c r="L178" s="249"/>
      <c r="M178" s="245"/>
      <c r="N178" s="245"/>
      <c r="O178" s="245"/>
      <c r="P178" s="245"/>
      <c r="Q178" s="245"/>
    </row>
    <row r="182" spans="1:17" ht="18">
      <c r="A182" s="8"/>
      <c r="B182" s="10" t="s">
        <v>10</v>
      </c>
      <c r="C182" s="11"/>
      <c r="D182" s="11"/>
      <c r="E182" s="2"/>
      <c r="F182" s="36"/>
      <c r="G182" s="162"/>
      <c r="H182" s="162"/>
      <c r="I182" s="162"/>
      <c r="J182" s="8"/>
      <c r="K182" s="8"/>
      <c r="L182" s="8"/>
    </row>
    <row r="183" spans="1:17">
      <c r="A183" s="8"/>
      <c r="B183" s="8"/>
      <c r="C183" s="8"/>
      <c r="D183" s="8"/>
      <c r="E183" s="8"/>
      <c r="F183" s="8"/>
      <c r="G183" s="242">
        <v>44513</v>
      </c>
      <c r="H183" s="242">
        <v>44520</v>
      </c>
      <c r="I183" s="242">
        <v>44527</v>
      </c>
      <c r="J183" s="242">
        <v>44534</v>
      </c>
      <c r="K183" s="242">
        <v>44541</v>
      </c>
      <c r="L183" s="242">
        <v>44548</v>
      </c>
      <c r="M183" s="242">
        <v>44204</v>
      </c>
      <c r="N183" s="270">
        <v>44211</v>
      </c>
      <c r="O183" s="242">
        <v>44218</v>
      </c>
      <c r="P183" s="270">
        <v>44225</v>
      </c>
      <c r="Q183" s="270"/>
    </row>
    <row r="184" spans="1:17">
      <c r="A184" s="13">
        <v>1</v>
      </c>
      <c r="B184" s="63" t="s">
        <v>261</v>
      </c>
      <c r="C184" s="148"/>
      <c r="D184" s="149"/>
      <c r="E184" s="205" t="s">
        <v>457</v>
      </c>
      <c r="F184" s="26" t="s">
        <v>309</v>
      </c>
      <c r="G184" s="243"/>
      <c r="H184" s="243"/>
      <c r="I184" s="244"/>
      <c r="J184" s="245"/>
      <c r="K184" s="245"/>
      <c r="L184" s="245"/>
      <c r="M184" s="245"/>
      <c r="N184" s="245"/>
      <c r="O184" s="245"/>
      <c r="P184" s="245"/>
      <c r="Q184" s="245"/>
    </row>
    <row r="185" spans="1:17">
      <c r="A185" s="13">
        <v>2</v>
      </c>
      <c r="B185" s="26" t="s">
        <v>277</v>
      </c>
      <c r="C185" s="150"/>
      <c r="D185" s="149"/>
      <c r="E185" s="205" t="s">
        <v>457</v>
      </c>
      <c r="F185" s="26" t="s">
        <v>309</v>
      </c>
      <c r="G185" s="243"/>
      <c r="H185" s="243"/>
      <c r="I185" s="244"/>
      <c r="J185" s="245"/>
      <c r="K185" s="245"/>
      <c r="L185" s="245"/>
      <c r="M185" s="245"/>
      <c r="N185" s="245"/>
      <c r="O185" s="245"/>
      <c r="P185" s="245"/>
      <c r="Q185" s="245"/>
    </row>
    <row r="186" spans="1:17">
      <c r="A186" s="13">
        <v>3</v>
      </c>
      <c r="B186" s="63" t="s">
        <v>463</v>
      </c>
      <c r="C186" s="148"/>
      <c r="D186" s="149"/>
      <c r="E186" s="205" t="s">
        <v>457</v>
      </c>
      <c r="F186" s="26" t="s">
        <v>309</v>
      </c>
      <c r="G186" s="243"/>
      <c r="H186" s="243"/>
      <c r="I186" s="244"/>
      <c r="J186" s="245"/>
      <c r="K186" s="245"/>
      <c r="L186" s="245"/>
      <c r="M186" s="245"/>
      <c r="N186" s="245"/>
      <c r="O186" s="245"/>
      <c r="P186" s="245"/>
      <c r="Q186" s="245"/>
    </row>
    <row r="187" spans="1:17">
      <c r="A187" s="13">
        <v>4</v>
      </c>
      <c r="B187" s="53" t="s">
        <v>609</v>
      </c>
      <c r="C187" s="8"/>
      <c r="D187" s="8"/>
      <c r="E187" s="205" t="s">
        <v>457</v>
      </c>
      <c r="F187" s="26" t="s">
        <v>309</v>
      </c>
      <c r="G187" s="243"/>
      <c r="H187" s="243"/>
      <c r="I187" s="243"/>
      <c r="J187" s="245"/>
      <c r="K187" s="245"/>
      <c r="L187" s="245"/>
      <c r="M187" s="245"/>
      <c r="N187" s="245"/>
      <c r="O187" s="245"/>
      <c r="P187" s="245"/>
      <c r="Q187" s="245"/>
    </row>
    <row r="188" spans="1:17">
      <c r="A188" s="13">
        <v>5</v>
      </c>
      <c r="B188" s="63" t="s">
        <v>512</v>
      </c>
      <c r="C188" s="148"/>
      <c r="D188" s="149"/>
      <c r="E188" s="205" t="s">
        <v>457</v>
      </c>
      <c r="F188" s="26" t="s">
        <v>309</v>
      </c>
      <c r="G188" s="243"/>
      <c r="H188" s="243"/>
      <c r="I188" s="244"/>
      <c r="J188" s="245"/>
      <c r="K188" s="245"/>
      <c r="L188" s="245"/>
      <c r="M188" s="245"/>
      <c r="N188" s="245"/>
      <c r="O188" s="245"/>
      <c r="P188" s="245"/>
      <c r="Q188" s="245"/>
    </row>
    <row r="189" spans="1:17">
      <c r="A189" s="13">
        <v>6</v>
      </c>
      <c r="B189" s="63" t="s">
        <v>287</v>
      </c>
      <c r="C189" s="148"/>
      <c r="D189" s="149"/>
      <c r="E189" s="205" t="s">
        <v>457</v>
      </c>
      <c r="F189" s="26" t="s">
        <v>309</v>
      </c>
      <c r="G189" s="243"/>
      <c r="H189" s="243"/>
      <c r="I189" s="244"/>
      <c r="J189" s="245"/>
      <c r="K189" s="245"/>
      <c r="L189" s="245"/>
      <c r="M189" s="245"/>
      <c r="N189" s="245"/>
      <c r="O189" s="245"/>
      <c r="P189" s="245"/>
      <c r="Q189" s="245"/>
    </row>
    <row r="190" spans="1:17">
      <c r="A190" s="26">
        <v>7</v>
      </c>
      <c r="B190" s="63" t="s">
        <v>436</v>
      </c>
      <c r="C190" s="148"/>
      <c r="D190" s="149"/>
      <c r="E190" s="205" t="s">
        <v>457</v>
      </c>
      <c r="F190" s="26" t="s">
        <v>309</v>
      </c>
      <c r="G190" s="243"/>
      <c r="H190" s="243"/>
      <c r="I190" s="244"/>
      <c r="J190" s="245"/>
      <c r="K190" s="245"/>
      <c r="L190" s="245"/>
      <c r="M190" s="245"/>
      <c r="N190" s="245"/>
      <c r="O190" s="245"/>
      <c r="P190" s="245"/>
      <c r="Q190" s="245"/>
    </row>
    <row r="191" spans="1:17">
      <c r="A191" s="26">
        <v>8</v>
      </c>
      <c r="B191" s="63" t="s">
        <v>441</v>
      </c>
      <c r="C191" s="148"/>
      <c r="D191" s="149"/>
      <c r="E191" s="205" t="s">
        <v>457</v>
      </c>
      <c r="F191" s="26" t="s">
        <v>309</v>
      </c>
      <c r="G191" s="243"/>
      <c r="H191" s="243"/>
      <c r="I191" s="244"/>
      <c r="J191" s="246"/>
      <c r="K191" s="245"/>
      <c r="L191" s="245"/>
      <c r="M191" s="246"/>
      <c r="N191" s="245"/>
      <c r="O191" s="245"/>
      <c r="P191" s="245"/>
      <c r="Q191" s="245"/>
    </row>
    <row r="192" spans="1:17">
      <c r="A192" s="26">
        <v>9</v>
      </c>
      <c r="B192" s="63" t="s">
        <v>269</v>
      </c>
      <c r="C192" s="84"/>
      <c r="D192" s="84"/>
      <c r="E192" s="205" t="s">
        <v>457</v>
      </c>
      <c r="F192" s="26" t="s">
        <v>309</v>
      </c>
      <c r="G192" s="243"/>
      <c r="H192" s="243"/>
      <c r="I192" s="244"/>
      <c r="J192" s="245"/>
      <c r="K192" s="245"/>
      <c r="L192" s="245"/>
      <c r="M192" s="245"/>
      <c r="N192" s="245"/>
      <c r="O192" s="245"/>
      <c r="P192" s="245"/>
      <c r="Q192" s="245"/>
    </row>
    <row r="193" spans="1:17">
      <c r="A193" s="26">
        <v>10</v>
      </c>
      <c r="B193" s="63"/>
      <c r="C193" s="84"/>
      <c r="D193" s="85"/>
      <c r="E193" s="266"/>
      <c r="F193" s="26"/>
      <c r="G193" s="244"/>
      <c r="H193" s="244"/>
      <c r="I193" s="244"/>
      <c r="J193" s="245"/>
      <c r="K193" s="245"/>
      <c r="L193" s="245"/>
      <c r="M193" s="245"/>
      <c r="N193" s="245"/>
      <c r="O193" s="245"/>
      <c r="P193" s="245"/>
      <c r="Q193" s="245"/>
    </row>
    <row r="194" spans="1:17">
      <c r="C194" s="8"/>
      <c r="D194" s="8"/>
      <c r="E194" s="8"/>
      <c r="G194" s="247"/>
      <c r="H194" s="247"/>
      <c r="I194" s="247"/>
      <c r="J194" s="247"/>
      <c r="K194" s="247"/>
      <c r="L194" s="247"/>
    </row>
    <row r="195" spans="1:17">
      <c r="A195" s="8"/>
      <c r="B195" s="8"/>
      <c r="C195" s="8"/>
      <c r="D195" s="8"/>
      <c r="E195" s="8"/>
      <c r="F195" s="8"/>
      <c r="G195" s="247"/>
      <c r="H195" s="247"/>
      <c r="I195" s="247"/>
      <c r="J195" s="247"/>
      <c r="K195" s="247"/>
      <c r="L195" s="247"/>
    </row>
    <row r="196" spans="1:17">
      <c r="A196" s="8"/>
      <c r="B196" s="8"/>
      <c r="C196" s="8"/>
      <c r="D196" s="8"/>
      <c r="E196" s="8"/>
      <c r="F196" s="8"/>
      <c r="G196" s="248"/>
      <c r="H196" s="247"/>
      <c r="I196" s="247"/>
      <c r="J196" s="247"/>
      <c r="K196" s="247"/>
      <c r="L196" s="247"/>
    </row>
    <row r="197" spans="1:17">
      <c r="A197" s="8"/>
      <c r="B197" s="8"/>
      <c r="C197" s="8"/>
      <c r="D197" s="8"/>
      <c r="E197" s="8"/>
      <c r="F197" s="8"/>
      <c r="G197" s="248"/>
      <c r="H197" s="247"/>
      <c r="I197" s="247"/>
      <c r="J197" s="247"/>
      <c r="K197" s="247"/>
      <c r="L197" s="247"/>
    </row>
    <row r="198" spans="1:17" ht="18.75">
      <c r="A198" s="7"/>
      <c r="B198" s="10" t="s">
        <v>11</v>
      </c>
      <c r="C198" s="11"/>
      <c r="D198" s="11"/>
      <c r="E198" s="8"/>
      <c r="F198" s="8"/>
      <c r="G198" s="248"/>
      <c r="H198" s="247"/>
      <c r="I198" s="247"/>
      <c r="J198" s="247"/>
      <c r="K198" s="247"/>
      <c r="L198" s="247"/>
    </row>
    <row r="199" spans="1:17" ht="16.5">
      <c r="A199" s="7"/>
      <c r="B199" s="8"/>
      <c r="C199" s="8"/>
      <c r="D199" t="s">
        <v>83</v>
      </c>
      <c r="E199" s="8"/>
      <c r="F199" s="8"/>
      <c r="G199" s="242">
        <v>44513</v>
      </c>
      <c r="H199" s="242">
        <v>44520</v>
      </c>
      <c r="I199" s="242">
        <v>44527</v>
      </c>
      <c r="J199" s="242">
        <v>44534</v>
      </c>
      <c r="K199" s="242">
        <v>44541</v>
      </c>
      <c r="L199" s="242">
        <v>44548</v>
      </c>
      <c r="M199" s="242">
        <v>44204</v>
      </c>
      <c r="N199" s="270">
        <v>44211</v>
      </c>
      <c r="O199" s="242">
        <v>44218</v>
      </c>
      <c r="P199" s="270">
        <v>44225</v>
      </c>
      <c r="Q199" s="270"/>
    </row>
    <row r="200" spans="1:17">
      <c r="A200" s="12">
        <v>1</v>
      </c>
      <c r="B200" s="63" t="s">
        <v>285</v>
      </c>
      <c r="C200" s="148"/>
      <c r="D200" s="149"/>
      <c r="E200" s="208" t="s">
        <v>584</v>
      </c>
      <c r="F200" s="124" t="s">
        <v>626</v>
      </c>
      <c r="G200" s="245"/>
      <c r="H200" s="249"/>
      <c r="I200" s="245"/>
      <c r="J200" s="249"/>
      <c r="K200" s="250"/>
      <c r="L200" s="250"/>
      <c r="M200" s="249"/>
      <c r="N200" s="250"/>
      <c r="O200" s="250"/>
      <c r="P200" s="250"/>
      <c r="Q200" s="250"/>
    </row>
    <row r="201" spans="1:17">
      <c r="A201" s="12">
        <v>2</v>
      </c>
      <c r="B201" s="120" t="s">
        <v>264</v>
      </c>
      <c r="C201" s="124"/>
      <c r="D201" s="125"/>
      <c r="E201" s="207" t="s">
        <v>371</v>
      </c>
      <c r="F201" s="146" t="s">
        <v>310</v>
      </c>
      <c r="G201" s="245"/>
      <c r="H201" s="249"/>
      <c r="I201" s="245"/>
      <c r="J201" s="249"/>
      <c r="K201" s="250"/>
      <c r="L201" s="250"/>
      <c r="M201" s="249"/>
      <c r="N201" s="250"/>
      <c r="O201" s="250"/>
      <c r="P201" s="250"/>
      <c r="Q201" s="250"/>
    </row>
    <row r="202" spans="1:17">
      <c r="A202" s="12">
        <v>3</v>
      </c>
      <c r="B202" s="63" t="s">
        <v>263</v>
      </c>
      <c r="C202" s="148"/>
      <c r="D202" s="149"/>
      <c r="E202" s="208" t="s">
        <v>584</v>
      </c>
      <c r="F202" s="124" t="s">
        <v>626</v>
      </c>
      <c r="G202" s="245"/>
      <c r="H202" s="249"/>
      <c r="I202" s="245"/>
      <c r="J202" s="249"/>
      <c r="K202" s="245"/>
      <c r="L202" s="245"/>
      <c r="M202" s="249"/>
      <c r="N202" s="245"/>
      <c r="O202" s="245"/>
      <c r="P202" s="245"/>
      <c r="Q202" s="245"/>
    </row>
    <row r="203" spans="1:17">
      <c r="A203" s="12">
        <v>4</v>
      </c>
      <c r="B203" s="63" t="s">
        <v>290</v>
      </c>
      <c r="C203" s="148"/>
      <c r="D203" s="149"/>
      <c r="E203" s="208" t="s">
        <v>371</v>
      </c>
      <c r="F203" s="146" t="s">
        <v>310</v>
      </c>
      <c r="G203" s="245"/>
      <c r="H203" s="249"/>
      <c r="I203" s="245"/>
      <c r="J203" s="249"/>
      <c r="K203" s="245"/>
      <c r="L203" s="245"/>
      <c r="M203" s="249"/>
      <c r="N203" s="245"/>
      <c r="O203" s="245"/>
      <c r="P203" s="245"/>
      <c r="Q203" s="245"/>
    </row>
    <row r="204" spans="1:17">
      <c r="A204" s="12">
        <v>5</v>
      </c>
      <c r="B204" s="63" t="s">
        <v>294</v>
      </c>
      <c r="C204" s="148"/>
      <c r="D204" s="149"/>
      <c r="E204" s="208" t="s">
        <v>371</v>
      </c>
      <c r="F204" s="124" t="s">
        <v>310</v>
      </c>
      <c r="G204" s="249"/>
      <c r="H204" s="249"/>
      <c r="I204" s="249"/>
      <c r="J204" s="249"/>
      <c r="K204" s="245"/>
      <c r="L204" s="245"/>
      <c r="M204" s="249"/>
      <c r="N204" s="245"/>
      <c r="O204" s="245"/>
      <c r="P204" s="245"/>
      <c r="Q204" s="245"/>
    </row>
    <row r="205" spans="1:17">
      <c r="A205" s="12">
        <v>6</v>
      </c>
      <c r="B205" s="144" t="s">
        <v>392</v>
      </c>
      <c r="C205" s="190"/>
      <c r="D205" s="191"/>
      <c r="E205" s="208" t="s">
        <v>371</v>
      </c>
      <c r="F205" s="146" t="s">
        <v>310</v>
      </c>
      <c r="G205" s="249"/>
      <c r="H205" s="249"/>
      <c r="I205" s="249"/>
      <c r="J205" s="249"/>
      <c r="K205" s="245"/>
      <c r="L205" s="245"/>
      <c r="M205" s="249"/>
      <c r="N205" s="245"/>
      <c r="O205" s="245"/>
      <c r="P205" s="245"/>
      <c r="Q205" s="245"/>
    </row>
    <row r="206" spans="1:17">
      <c r="A206" s="12">
        <v>7</v>
      </c>
      <c r="B206" s="232" t="s">
        <v>472</v>
      </c>
      <c r="C206" s="148"/>
      <c r="D206" s="149"/>
      <c r="E206" s="208"/>
      <c r="F206" s="124"/>
      <c r="G206" s="245"/>
      <c r="H206" s="249"/>
      <c r="I206" s="245"/>
      <c r="J206" s="249"/>
      <c r="K206" s="245"/>
      <c r="L206" s="245"/>
      <c r="M206" s="249"/>
      <c r="N206" s="245"/>
      <c r="O206" s="245"/>
      <c r="P206" s="245"/>
      <c r="Q206" s="245"/>
    </row>
    <row r="207" spans="1:17">
      <c r="A207" s="12">
        <v>8</v>
      </c>
      <c r="B207" s="144" t="s">
        <v>541</v>
      </c>
      <c r="C207" s="190"/>
      <c r="D207" s="191"/>
      <c r="E207" s="208" t="s">
        <v>371</v>
      </c>
      <c r="F207" s="124" t="s">
        <v>310</v>
      </c>
      <c r="G207" s="245"/>
      <c r="H207" s="249"/>
      <c r="I207" s="245"/>
      <c r="J207" s="249"/>
      <c r="K207" s="245"/>
      <c r="L207" s="245"/>
      <c r="M207" s="249"/>
      <c r="N207" s="245"/>
      <c r="O207" s="245"/>
      <c r="P207" s="245"/>
      <c r="Q207" s="245"/>
    </row>
    <row r="208" spans="1:17">
      <c r="A208" s="12">
        <v>9</v>
      </c>
      <c r="B208" s="232"/>
      <c r="C208" s="148"/>
      <c r="D208" s="149"/>
      <c r="E208" s="210"/>
      <c r="F208" s="124"/>
      <c r="G208" s="249"/>
      <c r="H208" s="249"/>
      <c r="I208" s="249"/>
      <c r="J208" s="249"/>
      <c r="K208" s="245"/>
      <c r="L208" s="245"/>
      <c r="M208" s="249"/>
      <c r="N208" s="245"/>
      <c r="O208" s="245"/>
      <c r="P208" s="245"/>
      <c r="Q208" s="245"/>
    </row>
    <row r="209" spans="1:17">
      <c r="A209" s="12">
        <v>10</v>
      </c>
      <c r="B209" s="63"/>
      <c r="C209" s="84"/>
      <c r="D209" s="149"/>
      <c r="E209" s="266"/>
      <c r="F209" s="26"/>
      <c r="G209" s="245"/>
      <c r="H209" s="249"/>
      <c r="I209" s="245"/>
      <c r="J209" s="249"/>
      <c r="K209" s="245"/>
      <c r="L209" s="245"/>
      <c r="M209" s="249"/>
      <c r="N209" s="245"/>
      <c r="O209" s="245"/>
      <c r="P209" s="245"/>
      <c r="Q209" s="245"/>
    </row>
    <row r="210" spans="1:17">
      <c r="A210" s="12"/>
      <c r="B210" s="356"/>
      <c r="C210" s="357"/>
      <c r="D210" s="358"/>
      <c r="E210" s="13"/>
      <c r="F210" s="13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1:17" ht="16.5">
      <c r="A211" s="7"/>
      <c r="B211" s="8"/>
      <c r="C211" s="8"/>
      <c r="D211" s="8"/>
      <c r="E211" s="8"/>
      <c r="F211" s="8"/>
      <c r="G211" s="248"/>
      <c r="H211" s="248"/>
      <c r="I211" s="248"/>
      <c r="J211" s="247"/>
      <c r="K211" s="247"/>
      <c r="L211" s="247"/>
    </row>
    <row r="212" spans="1:17" ht="16.5">
      <c r="A212" s="7"/>
      <c r="B212" s="8"/>
      <c r="C212" s="8"/>
      <c r="D212" s="8"/>
      <c r="E212" s="8"/>
      <c r="F212" s="8"/>
      <c r="G212" s="248"/>
      <c r="H212" s="248"/>
      <c r="I212" s="248"/>
      <c r="J212" s="247"/>
      <c r="K212" s="247"/>
      <c r="L212" s="247"/>
    </row>
    <row r="213" spans="1:17" ht="16.5">
      <c r="A213" s="7"/>
      <c r="B213" s="8"/>
      <c r="C213" s="8"/>
      <c r="D213" s="8"/>
      <c r="E213" s="8"/>
      <c r="F213" s="8"/>
      <c r="G213" s="248"/>
      <c r="H213" s="248"/>
      <c r="I213" s="248"/>
      <c r="J213" s="247"/>
      <c r="K213" s="247"/>
      <c r="L213" s="247"/>
    </row>
    <row r="214" spans="1:17" ht="18.75">
      <c r="A214" s="7"/>
      <c r="B214" s="10" t="s">
        <v>17</v>
      </c>
      <c r="C214" s="11"/>
      <c r="D214" s="11"/>
      <c r="E214" s="8"/>
      <c r="F214" s="8"/>
      <c r="G214" s="248"/>
      <c r="H214" s="248"/>
      <c r="I214" s="248"/>
      <c r="J214" s="247"/>
      <c r="K214" s="247"/>
      <c r="L214" s="247"/>
    </row>
    <row r="215" spans="1:17" ht="16.5">
      <c r="A215" s="7"/>
      <c r="B215" s="8"/>
      <c r="C215" s="8"/>
      <c r="D215" s="8"/>
      <c r="E215" s="8"/>
      <c r="F215" s="8"/>
      <c r="G215" s="242">
        <v>44513</v>
      </c>
      <c r="H215" s="242">
        <v>44520</v>
      </c>
      <c r="I215" s="242">
        <v>44527</v>
      </c>
      <c r="J215" s="242">
        <v>44534</v>
      </c>
      <c r="K215" s="242">
        <v>44541</v>
      </c>
      <c r="L215" s="242">
        <v>44548</v>
      </c>
      <c r="M215" s="242">
        <v>44204</v>
      </c>
      <c r="N215" s="270">
        <v>44211</v>
      </c>
      <c r="O215" s="242">
        <v>44218</v>
      </c>
      <c r="P215" s="270">
        <v>44225</v>
      </c>
      <c r="Q215" s="270"/>
    </row>
    <row r="216" spans="1:17">
      <c r="A216" s="12">
        <v>1</v>
      </c>
      <c r="B216" s="63" t="s">
        <v>628</v>
      </c>
      <c r="C216" s="148"/>
      <c r="D216" s="149"/>
      <c r="E216" s="208" t="s">
        <v>583</v>
      </c>
      <c r="F216" s="124" t="s">
        <v>310</v>
      </c>
      <c r="G216" s="245"/>
      <c r="H216" s="249"/>
      <c r="I216" s="245"/>
      <c r="J216" s="249"/>
      <c r="K216" s="245"/>
      <c r="L216" s="245"/>
      <c r="M216" s="245"/>
      <c r="N216" s="245"/>
      <c r="O216" s="249"/>
      <c r="P216" s="245"/>
      <c r="Q216" s="245"/>
    </row>
    <row r="217" spans="1:17">
      <c r="A217" s="12">
        <v>2</v>
      </c>
      <c r="B217" s="63" t="s">
        <v>380</v>
      </c>
      <c r="C217" s="148"/>
      <c r="D217" s="149"/>
      <c r="E217" s="208" t="s">
        <v>371</v>
      </c>
      <c r="F217" s="124" t="s">
        <v>585</v>
      </c>
      <c r="G217" s="245"/>
      <c r="H217" s="249"/>
      <c r="I217" s="245"/>
      <c r="J217" s="249"/>
      <c r="K217" s="245"/>
      <c r="L217" s="245"/>
      <c r="M217" s="245"/>
      <c r="N217" s="245"/>
      <c r="O217" s="249"/>
      <c r="P217" s="245"/>
      <c r="Q217" s="245"/>
    </row>
    <row r="218" spans="1:17">
      <c r="A218" s="12">
        <v>3</v>
      </c>
      <c r="B218" s="63" t="s">
        <v>256</v>
      </c>
      <c r="C218" s="148"/>
      <c r="D218" s="149"/>
      <c r="E218" s="208" t="s">
        <v>371</v>
      </c>
      <c r="F218" s="124" t="s">
        <v>585</v>
      </c>
      <c r="G218" s="245"/>
      <c r="H218" s="249"/>
      <c r="I218" s="245"/>
      <c r="J218" s="249"/>
      <c r="K218" s="245"/>
      <c r="L218" s="245"/>
      <c r="M218" s="245"/>
      <c r="N218" s="245"/>
      <c r="O218" s="249"/>
      <c r="P218" s="245"/>
      <c r="Q218" s="245"/>
    </row>
    <row r="219" spans="1:17">
      <c r="A219" s="12">
        <v>4</v>
      </c>
      <c r="B219" s="120" t="s">
        <v>299</v>
      </c>
      <c r="C219" s="157"/>
      <c r="D219" s="158"/>
      <c r="E219" s="208" t="s">
        <v>583</v>
      </c>
      <c r="F219" s="124" t="s">
        <v>310</v>
      </c>
      <c r="G219" s="245"/>
      <c r="H219" s="249"/>
      <c r="I219" s="245"/>
      <c r="J219" s="249"/>
      <c r="K219" s="246"/>
      <c r="L219" s="246"/>
      <c r="M219" s="245"/>
      <c r="N219" s="245"/>
      <c r="O219" s="249"/>
      <c r="P219" s="246"/>
      <c r="Q219" s="246"/>
    </row>
    <row r="220" spans="1:17">
      <c r="A220" s="12">
        <v>5</v>
      </c>
      <c r="B220" s="144" t="s">
        <v>378</v>
      </c>
      <c r="C220" s="190"/>
      <c r="D220" s="191"/>
      <c r="E220" s="208" t="s">
        <v>583</v>
      </c>
      <c r="F220" s="124" t="s">
        <v>310</v>
      </c>
      <c r="G220" s="249"/>
      <c r="H220" s="249"/>
      <c r="I220" s="249"/>
      <c r="J220" s="249"/>
      <c r="K220" s="246"/>
      <c r="L220" s="246"/>
      <c r="M220" s="249"/>
      <c r="N220" s="249"/>
      <c r="O220" s="249"/>
      <c r="P220" s="246"/>
      <c r="Q220" s="246"/>
    </row>
    <row r="221" spans="1:17">
      <c r="A221" s="12">
        <v>6</v>
      </c>
      <c r="B221" s="63" t="s">
        <v>448</v>
      </c>
      <c r="C221" s="148"/>
      <c r="D221" s="149"/>
      <c r="E221" s="208" t="s">
        <v>583</v>
      </c>
      <c r="F221" s="124" t="s">
        <v>310</v>
      </c>
      <c r="G221" s="249"/>
      <c r="H221" s="249"/>
      <c r="I221" s="249"/>
      <c r="J221" s="249"/>
      <c r="K221" s="251"/>
      <c r="L221" s="245"/>
      <c r="M221" s="249"/>
      <c r="N221" s="249"/>
      <c r="O221" s="249"/>
      <c r="P221" s="251"/>
      <c r="Q221" s="245"/>
    </row>
    <row r="222" spans="1:17">
      <c r="A222" s="12">
        <v>7</v>
      </c>
      <c r="B222" s="63" t="s">
        <v>268</v>
      </c>
      <c r="C222" s="148"/>
      <c r="D222" s="149"/>
      <c r="E222" s="208" t="s">
        <v>583</v>
      </c>
      <c r="F222" s="124" t="s">
        <v>310</v>
      </c>
      <c r="G222" s="245"/>
      <c r="H222" s="249"/>
      <c r="I222" s="245"/>
      <c r="J222" s="249"/>
      <c r="K222" s="252"/>
      <c r="L222" s="245"/>
      <c r="M222" s="245"/>
      <c r="N222" s="245"/>
      <c r="O222" s="249"/>
      <c r="P222" s="252"/>
      <c r="Q222" s="245"/>
    </row>
    <row r="223" spans="1:17">
      <c r="A223" s="12">
        <v>8</v>
      </c>
      <c r="B223" s="144" t="s">
        <v>604</v>
      </c>
      <c r="C223" s="190"/>
      <c r="D223" s="191"/>
      <c r="E223" s="209" t="s">
        <v>629</v>
      </c>
      <c r="F223" s="218" t="s">
        <v>585</v>
      </c>
      <c r="G223" s="245"/>
      <c r="H223" s="249"/>
      <c r="I223" s="245"/>
      <c r="J223" s="249"/>
      <c r="K223" s="252"/>
      <c r="L223" s="245"/>
      <c r="M223" s="245"/>
      <c r="N223" s="245"/>
      <c r="O223" s="249"/>
      <c r="P223" s="252"/>
      <c r="Q223" s="245"/>
    </row>
    <row r="224" spans="1:17">
      <c r="A224" s="12">
        <v>9</v>
      </c>
      <c r="B224" s="144" t="s">
        <v>605</v>
      </c>
      <c r="C224" s="190"/>
      <c r="D224" s="191"/>
      <c r="E224" s="209" t="s">
        <v>371</v>
      </c>
      <c r="F224" s="218" t="s">
        <v>585</v>
      </c>
      <c r="G224" s="249"/>
      <c r="H224" s="249"/>
      <c r="I224" s="249"/>
      <c r="J224" s="249"/>
      <c r="K224" s="245"/>
      <c r="L224" s="245"/>
      <c r="M224" s="249"/>
      <c r="N224" s="249"/>
      <c r="O224" s="249"/>
      <c r="P224" s="245"/>
      <c r="Q224" s="245"/>
    </row>
    <row r="225" spans="1:17">
      <c r="A225" s="12">
        <v>10</v>
      </c>
      <c r="B225" s="63" t="s">
        <v>606</v>
      </c>
      <c r="C225" s="148"/>
      <c r="D225" s="149"/>
      <c r="E225" s="207" t="s">
        <v>583</v>
      </c>
      <c r="F225" s="146" t="s">
        <v>310</v>
      </c>
      <c r="G225" s="245"/>
      <c r="H225" s="249"/>
      <c r="I225" s="245"/>
      <c r="J225" s="249"/>
      <c r="K225" s="253"/>
      <c r="L225" s="253"/>
      <c r="M225" s="245"/>
      <c r="N225" s="245"/>
      <c r="O225" s="249"/>
      <c r="P225" s="253"/>
      <c r="Q225" s="253"/>
    </row>
    <row r="226" spans="1:17">
      <c r="A226" s="12">
        <v>11</v>
      </c>
      <c r="B226" s="63"/>
      <c r="C226" s="84"/>
      <c r="D226" s="85"/>
      <c r="E226" s="121"/>
      <c r="F226" s="26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1:17" ht="16.5">
      <c r="A227" s="7"/>
      <c r="B227" s="241"/>
      <c r="C227" s="241"/>
      <c r="D227" s="241"/>
      <c r="E227" s="8"/>
      <c r="F227" s="8"/>
      <c r="G227" s="248"/>
      <c r="H227" s="248"/>
      <c r="I227" s="248"/>
      <c r="J227" s="247"/>
      <c r="K227" s="247"/>
      <c r="L227" s="247"/>
    </row>
    <row r="228" spans="1:17" ht="16.5">
      <c r="A228" s="7"/>
      <c r="B228" s="8"/>
      <c r="C228" s="8"/>
      <c r="D228" s="8"/>
      <c r="E228" s="8"/>
      <c r="F228" s="8"/>
      <c r="G228" s="248"/>
      <c r="H228" s="248"/>
      <c r="I228" s="248"/>
      <c r="J228" s="247"/>
      <c r="K228" s="247"/>
      <c r="L228" s="247"/>
    </row>
    <row r="229" spans="1:17" ht="16.5">
      <c r="A229" s="7"/>
      <c r="B229" s="8"/>
      <c r="C229" s="8"/>
      <c r="D229" s="8"/>
      <c r="E229" s="8"/>
      <c r="F229" s="8"/>
      <c r="G229" s="248"/>
      <c r="H229" s="248"/>
      <c r="I229" s="248"/>
      <c r="J229" s="247"/>
      <c r="K229" s="247"/>
      <c r="L229" s="247"/>
    </row>
    <row r="230" spans="1:17" ht="16.5">
      <c r="A230" s="7"/>
      <c r="B230" s="8"/>
      <c r="C230" s="8"/>
      <c r="D230" s="8"/>
      <c r="E230" s="8"/>
      <c r="F230" s="8"/>
      <c r="G230" s="248"/>
      <c r="H230" s="248"/>
      <c r="I230" s="248"/>
      <c r="J230" s="247"/>
      <c r="K230" s="247"/>
      <c r="L230" s="247"/>
    </row>
    <row r="231" spans="1:17" ht="16.5">
      <c r="A231" s="7"/>
      <c r="B231" s="8"/>
      <c r="C231" s="8"/>
      <c r="D231" s="8"/>
      <c r="E231" s="8"/>
      <c r="F231" s="8"/>
      <c r="G231" s="248"/>
      <c r="H231" s="248"/>
      <c r="I231" s="248"/>
      <c r="J231" s="247"/>
      <c r="K231" s="247"/>
      <c r="L231" s="247"/>
    </row>
    <row r="232" spans="1:17" ht="18.75">
      <c r="A232" s="7"/>
      <c r="B232" s="10" t="s">
        <v>17</v>
      </c>
      <c r="C232" s="11"/>
      <c r="D232" s="11"/>
      <c r="E232" s="8"/>
      <c r="F232" s="8"/>
      <c r="G232" s="248"/>
      <c r="H232" s="248"/>
      <c r="I232" s="248"/>
      <c r="J232" s="247"/>
      <c r="K232" s="247"/>
      <c r="L232" s="247"/>
    </row>
    <row r="233" spans="1:17" ht="16.5">
      <c r="A233" s="7"/>
      <c r="B233" s="8"/>
      <c r="C233" s="8"/>
      <c r="D233" s="8"/>
      <c r="E233" s="8"/>
      <c r="F233" s="8"/>
      <c r="G233" s="242">
        <v>44513</v>
      </c>
      <c r="H233" s="242">
        <v>44520</v>
      </c>
      <c r="I233" s="242">
        <v>44527</v>
      </c>
      <c r="J233" s="242">
        <v>44534</v>
      </c>
      <c r="K233" s="242">
        <v>44541</v>
      </c>
      <c r="L233" s="242">
        <v>44548</v>
      </c>
      <c r="M233" s="242">
        <v>44204</v>
      </c>
      <c r="N233" s="270">
        <v>44211</v>
      </c>
      <c r="O233" s="242">
        <v>44218</v>
      </c>
      <c r="P233" s="270">
        <v>44225</v>
      </c>
      <c r="Q233" s="270"/>
    </row>
    <row r="234" spans="1:17">
      <c r="A234" s="12">
        <v>1</v>
      </c>
      <c r="B234" s="144" t="s">
        <v>473</v>
      </c>
      <c r="C234" s="190"/>
      <c r="D234" s="191"/>
      <c r="E234" s="223"/>
      <c r="F234" s="124"/>
      <c r="G234" s="245"/>
      <c r="H234" s="249"/>
      <c r="I234" s="245"/>
      <c r="J234" s="249"/>
      <c r="K234" s="249"/>
      <c r="L234" s="249"/>
      <c r="M234" s="245"/>
      <c r="N234" s="245"/>
      <c r="O234" s="249"/>
      <c r="P234" s="245"/>
      <c r="Q234" s="245"/>
    </row>
    <row r="235" spans="1:17">
      <c r="A235" s="12">
        <v>2</v>
      </c>
      <c r="B235" s="63" t="s">
        <v>265</v>
      </c>
      <c r="C235" s="148"/>
      <c r="D235" s="149"/>
      <c r="E235" s="208"/>
      <c r="F235" s="124" t="s">
        <v>309</v>
      </c>
      <c r="G235" s="245"/>
      <c r="H235" s="249"/>
      <c r="I235" s="245"/>
      <c r="J235" s="249"/>
      <c r="K235" s="249"/>
      <c r="L235" s="249"/>
      <c r="M235" s="245"/>
      <c r="N235" s="245"/>
      <c r="O235" s="249"/>
      <c r="P235" s="245"/>
      <c r="Q235" s="245"/>
    </row>
    <row r="236" spans="1:17">
      <c r="A236" s="12">
        <v>3</v>
      </c>
      <c r="B236" s="144" t="s">
        <v>266</v>
      </c>
      <c r="C236" s="190"/>
      <c r="D236" s="191"/>
      <c r="E236" s="207"/>
      <c r="F236" s="146" t="s">
        <v>309</v>
      </c>
      <c r="G236" s="245"/>
      <c r="H236" s="249"/>
      <c r="I236" s="245"/>
      <c r="J236" s="249"/>
      <c r="K236" s="249"/>
      <c r="L236" s="249"/>
      <c r="M236" s="245"/>
      <c r="N236" s="245"/>
      <c r="O236" s="249"/>
      <c r="P236" s="245"/>
      <c r="Q236" s="245"/>
    </row>
    <row r="237" spans="1:17">
      <c r="A237" s="12">
        <v>4</v>
      </c>
      <c r="B237" s="145" t="s">
        <v>304</v>
      </c>
      <c r="C237" s="146"/>
      <c r="D237" s="147"/>
      <c r="E237" s="208"/>
      <c r="F237" s="124"/>
      <c r="G237" s="245"/>
      <c r="H237" s="249"/>
      <c r="I237" s="245"/>
      <c r="J237" s="249"/>
      <c r="K237" s="249"/>
      <c r="L237" s="249"/>
      <c r="M237" s="245"/>
      <c r="N237" s="245"/>
      <c r="O237" s="249"/>
      <c r="P237" s="246"/>
      <c r="Q237" s="246"/>
    </row>
    <row r="238" spans="1:17">
      <c r="A238" s="12">
        <v>5</v>
      </c>
      <c r="B238" s="63" t="s">
        <v>386</v>
      </c>
      <c r="C238" s="148"/>
      <c r="D238" s="149"/>
      <c r="E238" s="208"/>
      <c r="F238" s="124" t="s">
        <v>309</v>
      </c>
      <c r="G238" s="249"/>
      <c r="H238" s="249"/>
      <c r="I238" s="249"/>
      <c r="J238" s="249"/>
      <c r="K238" s="249"/>
      <c r="L238" s="249"/>
      <c r="M238" s="249"/>
      <c r="N238" s="249"/>
      <c r="O238" s="249"/>
      <c r="P238" s="246"/>
      <c r="Q238" s="246"/>
    </row>
    <row r="239" spans="1:17">
      <c r="A239" s="12">
        <v>6</v>
      </c>
      <c r="B239" s="63" t="s">
        <v>438</v>
      </c>
      <c r="C239" s="148"/>
      <c r="D239" s="149"/>
      <c r="E239" s="208"/>
      <c r="F239" s="124" t="s">
        <v>309</v>
      </c>
      <c r="G239" s="249"/>
      <c r="H239" s="249"/>
      <c r="I239" s="249"/>
      <c r="J239" s="249"/>
      <c r="K239" s="245"/>
      <c r="L239" s="249"/>
      <c r="M239" s="249"/>
      <c r="N239" s="249"/>
      <c r="O239" s="249"/>
      <c r="P239" s="251"/>
      <c r="Q239" s="245"/>
    </row>
    <row r="240" spans="1:17">
      <c r="A240" s="12">
        <v>7</v>
      </c>
      <c r="B240" s="63" t="s">
        <v>252</v>
      </c>
      <c r="C240" s="148"/>
      <c r="D240" s="149"/>
      <c r="E240" s="208"/>
      <c r="F240" s="124" t="s">
        <v>309</v>
      </c>
      <c r="G240" s="245"/>
      <c r="H240" s="249"/>
      <c r="I240" s="245"/>
      <c r="J240" s="249"/>
      <c r="K240" s="245"/>
      <c r="L240" s="249"/>
      <c r="M240" s="245"/>
      <c r="N240" s="245"/>
      <c r="O240" s="249"/>
      <c r="P240" s="252"/>
      <c r="Q240" s="245"/>
    </row>
    <row r="241" spans="1:17">
      <c r="A241" s="12">
        <v>8</v>
      </c>
      <c r="B241" s="63" t="s">
        <v>300</v>
      </c>
      <c r="C241" s="148"/>
      <c r="D241" s="149"/>
      <c r="E241" s="208"/>
      <c r="F241" s="124" t="s">
        <v>309</v>
      </c>
      <c r="G241" s="245"/>
      <c r="H241" s="249"/>
      <c r="I241" s="245"/>
      <c r="J241" s="249"/>
      <c r="K241" s="247"/>
      <c r="L241" s="249"/>
      <c r="M241" s="245"/>
      <c r="N241" s="245"/>
      <c r="O241" s="249"/>
      <c r="P241" s="252"/>
      <c r="Q241" s="245"/>
    </row>
    <row r="242" spans="1:17">
      <c r="A242" s="12">
        <v>9</v>
      </c>
      <c r="B242" s="63" t="s">
        <v>291</v>
      </c>
      <c r="C242" s="148"/>
      <c r="D242" s="149"/>
      <c r="E242" s="207"/>
      <c r="F242" s="146" t="s">
        <v>309</v>
      </c>
      <c r="G242" s="249"/>
      <c r="H242" s="249"/>
      <c r="I242" s="249"/>
      <c r="J242" s="249"/>
      <c r="K242" s="245"/>
      <c r="L242" s="245"/>
      <c r="M242" s="249"/>
      <c r="N242" s="249"/>
      <c r="O242" s="249"/>
      <c r="P242" s="245"/>
      <c r="Q242" s="245"/>
    </row>
    <row r="243" spans="1:17">
      <c r="A243" s="12">
        <v>10</v>
      </c>
      <c r="B243" s="63" t="s">
        <v>267</v>
      </c>
      <c r="C243" s="148"/>
      <c r="D243" s="149"/>
      <c r="E243" s="208"/>
      <c r="F243" s="124"/>
      <c r="G243" s="245"/>
      <c r="H243" s="249"/>
      <c r="I243" s="245"/>
      <c r="J243" s="249"/>
      <c r="K243" s="245"/>
      <c r="L243" s="245"/>
      <c r="M243" s="245"/>
      <c r="N243" s="245"/>
      <c r="O243" s="249"/>
      <c r="P243" s="253"/>
      <c r="Q243" s="253"/>
    </row>
    <row r="244" spans="1:17">
      <c r="A244" s="12">
        <v>11</v>
      </c>
      <c r="B244" s="63"/>
      <c r="C244" s="148"/>
      <c r="D244" s="149"/>
      <c r="E244" s="266"/>
      <c r="F244" s="63"/>
      <c r="G244" s="124"/>
      <c r="H244" s="121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1:17">
      <c r="A245" s="267"/>
      <c r="B245" s="57"/>
      <c r="C245" s="57"/>
      <c r="D245" s="57"/>
      <c r="E245" s="19"/>
      <c r="F245" s="19"/>
      <c r="G245" s="248"/>
      <c r="H245" s="248"/>
      <c r="I245" s="248"/>
      <c r="J245" s="247"/>
      <c r="K245" s="247"/>
      <c r="L245" s="247"/>
    </row>
    <row r="246" spans="1:17" ht="16.5">
      <c r="A246" s="7"/>
      <c r="B246" s="8"/>
      <c r="C246" s="8"/>
      <c r="D246" s="8"/>
      <c r="E246" s="8"/>
      <c r="F246" s="8"/>
      <c r="G246" s="248"/>
      <c r="H246" s="248"/>
      <c r="I246" s="248"/>
      <c r="J246" s="247"/>
      <c r="K246" s="247"/>
      <c r="L246" s="247"/>
    </row>
    <row r="247" spans="1:17" ht="16.5">
      <c r="A247" s="7"/>
      <c r="B247" s="8"/>
      <c r="C247" s="8"/>
      <c r="D247" s="8"/>
      <c r="E247" s="8"/>
      <c r="F247" s="8"/>
      <c r="G247" s="248"/>
      <c r="H247" s="248"/>
      <c r="I247" s="248"/>
      <c r="J247" s="247"/>
      <c r="K247" s="247"/>
      <c r="L247" s="247"/>
    </row>
    <row r="248" spans="1:17" ht="18.75">
      <c r="A248" s="7"/>
      <c r="B248" s="2" t="s">
        <v>18</v>
      </c>
      <c r="C248" s="11"/>
      <c r="D248" s="11"/>
      <c r="E248" s="8"/>
      <c r="F248" s="8"/>
      <c r="G248" s="248"/>
      <c r="H248" s="248"/>
      <c r="I248" s="248"/>
      <c r="J248" s="247"/>
      <c r="K248" s="247"/>
      <c r="L248" s="247"/>
    </row>
    <row r="249" spans="1:17" ht="16.5">
      <c r="A249" s="7"/>
      <c r="B249" s="8"/>
      <c r="C249" s="8"/>
      <c r="D249" s="8"/>
      <c r="E249" s="8"/>
      <c r="F249" s="8"/>
      <c r="G249" s="242">
        <v>44513</v>
      </c>
      <c r="H249" s="242">
        <v>44520</v>
      </c>
      <c r="I249" s="242">
        <v>44527</v>
      </c>
      <c r="J249" s="242">
        <v>44534</v>
      </c>
      <c r="K249" s="242">
        <v>44541</v>
      </c>
      <c r="L249" s="242">
        <v>44548</v>
      </c>
      <c r="M249" s="242">
        <v>44204</v>
      </c>
      <c r="N249" s="270">
        <v>44211</v>
      </c>
      <c r="O249" s="242">
        <v>44218</v>
      </c>
      <c r="P249" s="270">
        <v>44225</v>
      </c>
      <c r="Q249" s="270"/>
    </row>
    <row r="250" spans="1:17">
      <c r="A250" s="12">
        <v>1</v>
      </c>
      <c r="B250" s="63" t="s">
        <v>271</v>
      </c>
      <c r="C250" s="148"/>
      <c r="D250" s="149"/>
      <c r="E250" s="205" t="s">
        <v>457</v>
      </c>
      <c r="F250" s="124" t="s">
        <v>309</v>
      </c>
      <c r="G250" s="245"/>
      <c r="H250" s="249"/>
      <c r="I250" s="245"/>
      <c r="J250" s="249"/>
      <c r="K250" s="249"/>
      <c r="L250" s="249"/>
      <c r="M250" s="245"/>
      <c r="N250" s="245"/>
      <c r="O250" s="249"/>
      <c r="P250" s="245"/>
      <c r="Q250" s="245"/>
    </row>
    <row r="251" spans="1:17">
      <c r="A251" s="12">
        <v>2</v>
      </c>
      <c r="B251" s="63" t="s">
        <v>272</v>
      </c>
      <c r="C251" s="84"/>
      <c r="D251" s="84"/>
      <c r="E251" s="205" t="s">
        <v>584</v>
      </c>
      <c r="F251" s="124" t="s">
        <v>310</v>
      </c>
      <c r="G251" s="245"/>
      <c r="H251" s="249"/>
      <c r="I251" s="245"/>
      <c r="J251" s="249"/>
      <c r="K251" s="249"/>
      <c r="L251" s="249"/>
      <c r="M251" s="245"/>
      <c r="N251" s="245"/>
      <c r="O251" s="249"/>
      <c r="P251" s="245"/>
      <c r="Q251" s="245"/>
    </row>
    <row r="252" spans="1:17">
      <c r="A252" s="12">
        <v>3</v>
      </c>
      <c r="B252" s="63" t="s">
        <v>273</v>
      </c>
      <c r="C252" s="148"/>
      <c r="D252" s="149"/>
      <c r="E252" s="205" t="s">
        <v>457</v>
      </c>
      <c r="F252" s="124" t="s">
        <v>309</v>
      </c>
      <c r="G252" s="245"/>
      <c r="H252" s="249"/>
      <c r="I252" s="245"/>
      <c r="J252" s="249"/>
      <c r="K252" s="249"/>
      <c r="L252" s="249"/>
      <c r="M252" s="245"/>
      <c r="N252" s="245"/>
      <c r="O252" s="249"/>
      <c r="P252" s="245"/>
      <c r="Q252" s="245"/>
    </row>
    <row r="253" spans="1:17">
      <c r="A253" s="12">
        <v>4</v>
      </c>
      <c r="B253" s="63" t="s">
        <v>317</v>
      </c>
      <c r="C253" s="84"/>
      <c r="D253" s="85"/>
      <c r="E253" s="271" t="s">
        <v>457</v>
      </c>
      <c r="F253" s="147" t="s">
        <v>309</v>
      </c>
      <c r="G253" s="268"/>
      <c r="H253" s="249"/>
      <c r="I253" s="245"/>
      <c r="J253" s="249"/>
      <c r="K253" s="249"/>
      <c r="L253" s="249"/>
      <c r="M253" s="245"/>
      <c r="N253" s="245"/>
      <c r="O253" s="249"/>
      <c r="P253" s="246"/>
      <c r="Q253" s="246"/>
    </row>
    <row r="254" spans="1:17">
      <c r="A254" s="12">
        <v>5</v>
      </c>
      <c r="B254" s="137" t="s">
        <v>373</v>
      </c>
      <c r="C254" s="138"/>
      <c r="D254" s="138"/>
      <c r="E254" s="271" t="s">
        <v>457</v>
      </c>
      <c r="F254" s="147" t="s">
        <v>309</v>
      </c>
      <c r="G254" s="249"/>
      <c r="H254" s="249"/>
      <c r="I254" s="249"/>
      <c r="J254" s="249"/>
      <c r="K254" s="245"/>
      <c r="L254" s="245"/>
      <c r="M254" s="249"/>
      <c r="N254" s="249"/>
      <c r="O254" s="249"/>
      <c r="P254" s="246"/>
      <c r="Q254" s="246"/>
    </row>
    <row r="255" spans="1:17">
      <c r="A255" s="12">
        <v>6</v>
      </c>
      <c r="B255" s="144" t="s">
        <v>376</v>
      </c>
      <c r="C255" s="190"/>
      <c r="D255" s="191"/>
      <c r="E255" s="205" t="s">
        <v>395</v>
      </c>
      <c r="F255" s="124" t="s">
        <v>585</v>
      </c>
      <c r="G255" s="249"/>
      <c r="H255" s="249"/>
      <c r="I255" s="249"/>
      <c r="J255" s="249"/>
      <c r="K255" s="249"/>
      <c r="L255" s="249"/>
      <c r="M255" s="249"/>
      <c r="N255" s="249"/>
      <c r="O255" s="249"/>
      <c r="P255" s="251"/>
      <c r="Q255" s="245"/>
    </row>
    <row r="256" spans="1:17">
      <c r="A256" s="12">
        <v>7</v>
      </c>
      <c r="B256" s="63" t="s">
        <v>405</v>
      </c>
      <c r="C256" s="148"/>
      <c r="D256" s="149"/>
      <c r="E256" s="271" t="s">
        <v>395</v>
      </c>
      <c r="F256" s="146" t="s">
        <v>585</v>
      </c>
      <c r="G256" s="245"/>
      <c r="H256" s="249"/>
      <c r="I256" s="245"/>
      <c r="J256" s="249"/>
      <c r="K256" s="249"/>
      <c r="L256" s="249"/>
      <c r="M256" s="245"/>
      <c r="N256" s="245"/>
      <c r="O256" s="249"/>
      <c r="P256" s="252"/>
      <c r="Q256" s="245"/>
    </row>
    <row r="257" spans="1:17">
      <c r="A257" s="12">
        <v>8</v>
      </c>
      <c r="B257" s="63" t="s">
        <v>413</v>
      </c>
      <c r="C257" s="148"/>
      <c r="D257" s="149"/>
      <c r="E257" s="271" t="s">
        <v>457</v>
      </c>
      <c r="F257" s="147" t="s">
        <v>309</v>
      </c>
      <c r="G257" s="245"/>
      <c r="H257" s="249"/>
      <c r="I257" s="245"/>
      <c r="J257" s="249"/>
      <c r="K257" s="249"/>
      <c r="L257" s="249"/>
      <c r="M257" s="245"/>
      <c r="N257" s="245"/>
      <c r="O257" s="249"/>
      <c r="P257" s="252"/>
      <c r="Q257" s="245"/>
    </row>
    <row r="258" spans="1:17">
      <c r="A258" s="12">
        <v>9</v>
      </c>
      <c r="B258" s="63" t="s">
        <v>414</v>
      </c>
      <c r="C258" s="148"/>
      <c r="D258" s="149"/>
      <c r="E258" s="271" t="s">
        <v>630</v>
      </c>
      <c r="F258" s="146" t="s">
        <v>585</v>
      </c>
      <c r="G258" s="249"/>
      <c r="H258" s="249"/>
      <c r="I258" s="249"/>
      <c r="J258" s="249"/>
      <c r="K258" s="245"/>
      <c r="L258" s="245"/>
      <c r="M258" s="249"/>
      <c r="N258" s="249"/>
      <c r="O258" s="249"/>
      <c r="P258" s="245"/>
      <c r="Q258" s="245"/>
    </row>
    <row r="259" spans="1:17">
      <c r="A259" s="12">
        <v>10</v>
      </c>
      <c r="B259" s="63" t="s">
        <v>416</v>
      </c>
      <c r="C259" s="148"/>
      <c r="D259" s="149"/>
      <c r="E259" s="205" t="s">
        <v>584</v>
      </c>
      <c r="F259" s="124" t="s">
        <v>310</v>
      </c>
      <c r="G259" s="245"/>
      <c r="H259" s="249"/>
      <c r="I259" s="245"/>
      <c r="J259" s="249"/>
      <c r="K259" s="245"/>
      <c r="L259" s="249"/>
      <c r="M259" s="245"/>
      <c r="N259" s="245"/>
      <c r="O259" s="249"/>
      <c r="P259" s="253"/>
      <c r="Q259" s="253"/>
    </row>
    <row r="260" spans="1:17">
      <c r="A260" s="12">
        <v>11</v>
      </c>
      <c r="B260" s="63" t="s">
        <v>422</v>
      </c>
      <c r="C260" s="148"/>
      <c r="D260" s="148"/>
      <c r="E260" s="271" t="s">
        <v>457</v>
      </c>
      <c r="F260" s="147" t="s">
        <v>309</v>
      </c>
      <c r="G260" s="245"/>
      <c r="H260" s="245"/>
      <c r="I260" s="245"/>
      <c r="J260" s="245"/>
      <c r="K260" s="249"/>
      <c r="L260" s="249"/>
      <c r="M260" s="245"/>
      <c r="N260" s="245"/>
      <c r="O260" s="245"/>
      <c r="P260" s="245"/>
      <c r="Q260" s="245"/>
    </row>
    <row r="261" spans="1:17">
      <c r="A261" s="12">
        <v>12</v>
      </c>
      <c r="B261" s="63" t="s">
        <v>423</v>
      </c>
      <c r="C261" s="148"/>
      <c r="D261" s="148"/>
      <c r="E261" s="271" t="s">
        <v>457</v>
      </c>
      <c r="F261" s="147" t="s">
        <v>309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>
      <c r="A262" s="12">
        <v>13</v>
      </c>
      <c r="B262" s="84" t="s">
        <v>491</v>
      </c>
      <c r="C262" s="148"/>
      <c r="D262" s="148"/>
      <c r="E262" s="205" t="s">
        <v>584</v>
      </c>
      <c r="F262" s="124" t="s">
        <v>310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>
      <c r="A263" s="12">
        <v>14</v>
      </c>
      <c r="B263" s="124" t="s">
        <v>456</v>
      </c>
      <c r="C263" s="157"/>
      <c r="D263" s="157"/>
      <c r="E263" s="205" t="s">
        <v>395</v>
      </c>
      <c r="F263" s="26" t="s">
        <v>585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>
      <c r="A264" s="12">
        <v>15</v>
      </c>
      <c r="B264" s="84" t="s">
        <v>458</v>
      </c>
      <c r="C264" s="148"/>
      <c r="D264" s="148"/>
      <c r="E264" s="205" t="s">
        <v>584</v>
      </c>
      <c r="F264" s="124" t="s">
        <v>310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>
      <c r="A265" s="12">
        <v>16</v>
      </c>
      <c r="B265" s="84" t="s">
        <v>459</v>
      </c>
      <c r="C265" s="148"/>
      <c r="D265" s="148"/>
      <c r="E265" s="205" t="s">
        <v>630</v>
      </c>
      <c r="F265" s="26" t="s">
        <v>585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>
      <c r="A266" s="12">
        <v>17</v>
      </c>
      <c r="B266" s="84" t="s">
        <v>490</v>
      </c>
      <c r="C266" s="148"/>
      <c r="D266" s="148"/>
      <c r="E266" s="271" t="s">
        <v>457</v>
      </c>
      <c r="F266" s="147" t="s">
        <v>309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>
      <c r="A267" s="12">
        <v>18</v>
      </c>
      <c r="B267" s="84" t="s">
        <v>598</v>
      </c>
      <c r="C267" s="148"/>
      <c r="D267" s="148"/>
      <c r="E267" s="205" t="s">
        <v>584</v>
      </c>
      <c r="F267" s="124" t="s">
        <v>310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>
      <c r="A268" s="5">
        <v>19</v>
      </c>
      <c r="B268" s="84" t="s">
        <v>386</v>
      </c>
      <c r="C268" s="84"/>
      <c r="D268" s="84"/>
      <c r="E268" s="271" t="s">
        <v>457</v>
      </c>
      <c r="F268" s="147" t="s">
        <v>309</v>
      </c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</sheetData>
  <mergeCells count="5">
    <mergeCell ref="B210:D210"/>
    <mergeCell ref="B72:D72"/>
    <mergeCell ref="B128:D128"/>
    <mergeCell ref="B28:D28"/>
    <mergeCell ref="B29:D29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5"/>
  <sheetViews>
    <sheetView topLeftCell="A96" zoomScale="117" zoomScaleNormal="100" workbookViewId="0">
      <selection activeCell="G126" sqref="G126"/>
    </sheetView>
  </sheetViews>
  <sheetFormatPr defaultRowHeight="15"/>
  <cols>
    <col min="1" max="1" width="6.28515625" customWidth="1"/>
    <col min="4" max="4" width="10.5703125" customWidth="1"/>
    <col min="7" max="7" width="10.28515625" bestFit="1" customWidth="1"/>
    <col min="10" max="10" width="10" bestFit="1" customWidth="1"/>
    <col min="14" max="14" width="12" bestFit="1" customWidth="1"/>
    <col min="15" max="15" width="13.28515625" customWidth="1"/>
    <col min="16" max="16" width="12" bestFit="1" customWidth="1"/>
  </cols>
  <sheetData>
    <row r="1" spans="1:16">
      <c r="C1" s="6"/>
      <c r="G1" s="175"/>
      <c r="H1" s="175"/>
      <c r="I1" s="175"/>
      <c r="J1" s="123"/>
    </row>
    <row r="2" spans="1:16" ht="23.25">
      <c r="B2" s="2" t="s">
        <v>81</v>
      </c>
      <c r="C2" s="3"/>
      <c r="D2" s="3"/>
      <c r="E2" s="27" t="s">
        <v>36</v>
      </c>
      <c r="G2" s="175"/>
      <c r="H2" s="99"/>
      <c r="I2" s="175"/>
      <c r="J2" s="123"/>
    </row>
    <row r="3" spans="1:16" ht="16.5">
      <c r="A3" s="1"/>
      <c r="F3" s="4"/>
      <c r="G3" s="175"/>
      <c r="H3" s="175"/>
      <c r="I3" s="175"/>
      <c r="J3" s="139"/>
      <c r="K3" s="4"/>
      <c r="L3" s="4"/>
      <c r="M3" s="4"/>
      <c r="N3" s="26" t="s">
        <v>63</v>
      </c>
      <c r="O3" s="26" t="s">
        <v>64</v>
      </c>
      <c r="P3" s="26" t="s">
        <v>65</v>
      </c>
    </row>
    <row r="4" spans="1:16" ht="16.5">
      <c r="A4" s="1"/>
      <c r="B4" s="4"/>
      <c r="C4" s="4"/>
      <c r="D4" s="4"/>
      <c r="G4" s="175"/>
      <c r="H4" s="175"/>
      <c r="I4" s="175"/>
      <c r="J4" s="139"/>
      <c r="K4" s="4"/>
      <c r="L4" s="4"/>
      <c r="M4" s="4"/>
      <c r="N4" s="8"/>
      <c r="O4" s="8"/>
      <c r="P4" s="8"/>
    </row>
    <row r="5" spans="1:16">
      <c r="A5" s="5">
        <v>1</v>
      </c>
      <c r="B5" s="350" t="s">
        <v>708</v>
      </c>
      <c r="C5" s="351"/>
      <c r="D5" s="352"/>
      <c r="E5" s="56">
        <v>855</v>
      </c>
      <c r="F5" s="56">
        <v>0</v>
      </c>
      <c r="G5" s="367"/>
      <c r="H5" s="368"/>
      <c r="I5" s="369"/>
      <c r="J5" s="121"/>
      <c r="K5" s="6"/>
      <c r="L5" s="6"/>
      <c r="M5" s="4">
        <v>1</v>
      </c>
      <c r="N5" s="8" t="str">
        <f t="shared" ref="N5:N20" si="0">IF(F21&gt;0,"48"&amp;J21&amp;"","")</f>
        <v/>
      </c>
      <c r="O5" s="8" t="str">
        <f t="shared" ref="O5:O36" si="1">"48"&amp;J21&amp;""</f>
        <v>48</v>
      </c>
      <c r="P5" s="8" t="str">
        <f t="shared" ref="P5:P36" si="2">IF(E21=100,"48"&amp;J21&amp;"","")</f>
        <v/>
      </c>
    </row>
    <row r="6" spans="1:16">
      <c r="A6" s="5">
        <v>2</v>
      </c>
      <c r="B6" s="356" t="s">
        <v>722</v>
      </c>
      <c r="C6" s="365"/>
      <c r="D6" s="366"/>
      <c r="E6" s="26">
        <v>855</v>
      </c>
      <c r="F6" s="26">
        <v>0</v>
      </c>
      <c r="G6" s="367"/>
      <c r="H6" s="368"/>
      <c r="I6" s="369"/>
      <c r="J6" s="121"/>
      <c r="K6" s="26"/>
      <c r="L6" s="26"/>
      <c r="M6" s="4">
        <v>1</v>
      </c>
      <c r="N6" s="8" t="str">
        <f t="shared" si="0"/>
        <v/>
      </c>
      <c r="O6" s="8" t="str">
        <f t="shared" si="1"/>
        <v>48</v>
      </c>
      <c r="P6" s="8" t="str">
        <f t="shared" si="2"/>
        <v/>
      </c>
    </row>
    <row r="7" spans="1:16">
      <c r="A7" s="5">
        <v>3</v>
      </c>
      <c r="B7" s="356" t="s">
        <v>920</v>
      </c>
      <c r="C7" s="365"/>
      <c r="D7" s="366"/>
      <c r="E7" s="26">
        <v>810</v>
      </c>
      <c r="F7" s="26">
        <v>0</v>
      </c>
      <c r="G7" s="367"/>
      <c r="H7" s="368"/>
      <c r="I7" s="369"/>
      <c r="J7" s="285"/>
      <c r="K7" s="26"/>
      <c r="L7" s="6"/>
      <c r="M7">
        <v>1</v>
      </c>
      <c r="N7" s="8" t="str">
        <f t="shared" si="0"/>
        <v/>
      </c>
      <c r="O7" s="8" t="str">
        <f t="shared" si="1"/>
        <v>48</v>
      </c>
      <c r="P7" s="8" t="str">
        <f t="shared" si="2"/>
        <v/>
      </c>
    </row>
    <row r="8" spans="1:16">
      <c r="A8" s="5">
        <v>4</v>
      </c>
      <c r="B8" s="373" t="s">
        <v>753</v>
      </c>
      <c r="C8" s="374"/>
      <c r="D8" s="375"/>
      <c r="E8" s="121">
        <v>855</v>
      </c>
      <c r="F8" s="121">
        <v>0</v>
      </c>
      <c r="G8" s="367"/>
      <c r="H8" s="368"/>
      <c r="I8" s="369"/>
      <c r="J8" s="121"/>
      <c r="K8" s="121"/>
      <c r="L8" s="6"/>
      <c r="M8">
        <v>1</v>
      </c>
      <c r="N8" s="8" t="str">
        <f t="shared" si="0"/>
        <v/>
      </c>
      <c r="O8" s="8" t="str">
        <f t="shared" si="1"/>
        <v>48</v>
      </c>
      <c r="P8" s="8" t="str">
        <f t="shared" si="2"/>
        <v/>
      </c>
    </row>
    <row r="9" spans="1:16">
      <c r="A9" s="5">
        <v>5</v>
      </c>
      <c r="B9" s="373" t="s">
        <v>856</v>
      </c>
      <c r="C9" s="374"/>
      <c r="D9" s="375"/>
      <c r="E9" s="121">
        <v>855</v>
      </c>
      <c r="F9" s="121">
        <v>0</v>
      </c>
      <c r="G9" s="367"/>
      <c r="H9" s="368"/>
      <c r="I9" s="369"/>
      <c r="J9" s="121"/>
      <c r="K9" s="121"/>
      <c r="L9" s="6"/>
      <c r="M9">
        <v>1</v>
      </c>
      <c r="N9" s="8" t="str">
        <f t="shared" si="0"/>
        <v/>
      </c>
      <c r="O9" s="8"/>
      <c r="P9" s="8" t="str">
        <f t="shared" si="2"/>
        <v/>
      </c>
    </row>
    <row r="10" spans="1:16">
      <c r="A10" s="5">
        <v>6</v>
      </c>
      <c r="B10" s="356"/>
      <c r="C10" s="365"/>
      <c r="D10" s="366"/>
      <c r="E10" s="26"/>
      <c r="F10" s="26"/>
      <c r="G10" s="367"/>
      <c r="H10" s="368"/>
      <c r="I10" s="369"/>
      <c r="J10" s="285"/>
      <c r="K10" s="26"/>
      <c r="L10" s="6"/>
      <c r="N10" s="8" t="str">
        <f t="shared" si="0"/>
        <v/>
      </c>
      <c r="O10" s="8" t="str">
        <f t="shared" si="1"/>
        <v>48</v>
      </c>
      <c r="P10" s="8" t="str">
        <f t="shared" si="2"/>
        <v/>
      </c>
    </row>
    <row r="11" spans="1:16">
      <c r="A11" s="5">
        <v>7</v>
      </c>
      <c r="B11" s="356"/>
      <c r="C11" s="365"/>
      <c r="D11" s="366"/>
      <c r="E11" s="26"/>
      <c r="F11" s="26"/>
      <c r="G11" s="362"/>
      <c r="H11" s="363"/>
      <c r="I11" s="364"/>
      <c r="J11" s="285"/>
      <c r="K11" s="98"/>
      <c r="L11" s="6"/>
      <c r="M11" s="109"/>
      <c r="N11" s="8" t="str">
        <f t="shared" si="0"/>
        <v/>
      </c>
      <c r="O11" s="8" t="str">
        <f t="shared" si="1"/>
        <v>48</v>
      </c>
      <c r="P11" s="8" t="str">
        <f t="shared" si="2"/>
        <v/>
      </c>
    </row>
    <row r="12" spans="1:16">
      <c r="A12" s="5"/>
      <c r="B12" s="356" t="s">
        <v>135</v>
      </c>
      <c r="C12" s="360"/>
      <c r="D12" s="361"/>
      <c r="E12" s="6">
        <v>7560</v>
      </c>
      <c r="F12" s="6">
        <v>0</v>
      </c>
      <c r="G12" s="362"/>
      <c r="H12" s="363"/>
      <c r="I12" s="364"/>
      <c r="J12" s="41"/>
      <c r="K12" s="6"/>
      <c r="L12" s="6">
        <v>18</v>
      </c>
      <c r="M12">
        <v>18</v>
      </c>
      <c r="N12" s="8" t="str">
        <f t="shared" si="0"/>
        <v/>
      </c>
      <c r="O12" s="8" t="str">
        <f t="shared" si="1"/>
        <v>48</v>
      </c>
      <c r="P12" s="8" t="str">
        <f t="shared" si="2"/>
        <v/>
      </c>
    </row>
    <row r="13" spans="1:16">
      <c r="A13" s="5"/>
      <c r="B13" s="370"/>
      <c r="C13" s="371"/>
      <c r="D13" s="372"/>
      <c r="E13" s="98"/>
      <c r="F13" s="98"/>
      <c r="G13" s="362"/>
      <c r="H13" s="363"/>
      <c r="I13" s="364"/>
      <c r="J13" s="285">
        <f>K13*L13</f>
        <v>4968</v>
      </c>
      <c r="K13" s="98">
        <v>828</v>
      </c>
      <c r="L13" s="98">
        <v>6</v>
      </c>
      <c r="M13" s="109"/>
      <c r="N13" s="8" t="str">
        <f t="shared" si="0"/>
        <v/>
      </c>
      <c r="O13" s="8" t="str">
        <f t="shared" si="1"/>
        <v>48</v>
      </c>
      <c r="P13" s="8" t="str">
        <f t="shared" si="2"/>
        <v/>
      </c>
    </row>
    <row r="14" spans="1:16">
      <c r="A14" s="5"/>
      <c r="B14" s="359"/>
      <c r="C14" s="360"/>
      <c r="D14" s="361"/>
      <c r="E14" s="6"/>
      <c r="F14" s="6"/>
      <c r="G14" s="362"/>
      <c r="H14" s="363"/>
      <c r="I14" s="364"/>
      <c r="J14" s="41">
        <v>7900</v>
      </c>
      <c r="K14" s="6"/>
      <c r="L14" s="6"/>
      <c r="M14" s="4"/>
      <c r="N14" s="8" t="str">
        <f t="shared" si="0"/>
        <v/>
      </c>
      <c r="O14" s="8" t="str">
        <f t="shared" si="1"/>
        <v>484968</v>
      </c>
      <c r="P14" s="8" t="str">
        <f t="shared" si="2"/>
        <v/>
      </c>
    </row>
    <row r="15" spans="1:16">
      <c r="A15" s="5"/>
      <c r="B15" s="359"/>
      <c r="C15" s="360"/>
      <c r="D15" s="361"/>
      <c r="E15" s="6">
        <v>225</v>
      </c>
      <c r="F15" s="6"/>
      <c r="G15" s="362"/>
      <c r="H15" s="363"/>
      <c r="I15" s="364"/>
      <c r="J15" s="41"/>
      <c r="K15" s="6"/>
      <c r="L15" s="6"/>
      <c r="M15" s="4"/>
      <c r="N15" s="8" t="str">
        <f t="shared" si="0"/>
        <v/>
      </c>
      <c r="O15" s="8" t="str">
        <f t="shared" si="1"/>
        <v>48</v>
      </c>
      <c r="P15" s="8" t="str">
        <f t="shared" si="2"/>
        <v/>
      </c>
    </row>
    <row r="16" spans="1:16">
      <c r="G16" s="175"/>
      <c r="H16" s="175"/>
      <c r="I16" s="175"/>
      <c r="J16" s="123"/>
      <c r="M16" s="4"/>
      <c r="N16" s="8" t="str">
        <f t="shared" si="0"/>
        <v/>
      </c>
      <c r="O16" s="8" t="str">
        <f t="shared" si="1"/>
        <v>48</v>
      </c>
      <c r="P16" s="8" t="str">
        <f t="shared" si="2"/>
        <v/>
      </c>
    </row>
    <row r="17" spans="1:16">
      <c r="G17" s="175"/>
      <c r="H17" s="175"/>
      <c r="I17" s="175"/>
      <c r="J17" s="123"/>
      <c r="M17" s="4"/>
      <c r="N17" s="8" t="str">
        <f t="shared" si="0"/>
        <v/>
      </c>
      <c r="O17" s="8" t="str">
        <f t="shared" si="1"/>
        <v>48</v>
      </c>
      <c r="P17" s="8" t="str">
        <f t="shared" si="2"/>
        <v/>
      </c>
    </row>
    <row r="18" spans="1:16">
      <c r="G18" s="175"/>
      <c r="H18" s="175"/>
      <c r="I18" s="175"/>
      <c r="J18" s="123"/>
      <c r="M18" s="4"/>
      <c r="N18" s="8" t="str">
        <f t="shared" si="0"/>
        <v/>
      </c>
      <c r="O18" s="8" t="str">
        <f t="shared" si="1"/>
        <v>48</v>
      </c>
      <c r="P18" s="8" t="str">
        <f t="shared" si="2"/>
        <v/>
      </c>
    </row>
    <row r="19" spans="1:16" ht="21">
      <c r="A19" s="1"/>
      <c r="B19" s="2" t="s">
        <v>34</v>
      </c>
      <c r="C19" s="3"/>
      <c r="D19" s="3"/>
      <c r="E19" s="27" t="s">
        <v>36</v>
      </c>
      <c r="F19" s="4"/>
      <c r="G19" s="175"/>
      <c r="H19" s="175"/>
      <c r="I19" s="175"/>
      <c r="J19" s="139"/>
      <c r="K19" s="4"/>
      <c r="L19" s="4"/>
      <c r="M19" s="4"/>
      <c r="N19" s="8" t="str">
        <f t="shared" si="0"/>
        <v/>
      </c>
      <c r="O19" s="8" t="str">
        <f t="shared" si="1"/>
        <v>48</v>
      </c>
      <c r="P19" s="8" t="str">
        <f t="shared" si="2"/>
        <v/>
      </c>
    </row>
    <row r="20" spans="1:16" ht="16.5">
      <c r="A20" s="1"/>
      <c r="B20" s="4"/>
      <c r="C20" s="4"/>
      <c r="D20" s="4"/>
      <c r="E20" s="4"/>
      <c r="F20" s="4"/>
      <c r="G20" s="175"/>
      <c r="H20" s="175"/>
      <c r="I20" s="175"/>
      <c r="J20" s="139"/>
      <c r="K20" s="4"/>
      <c r="L20" s="4"/>
      <c r="M20" s="4"/>
      <c r="N20" s="8" t="str">
        <f t="shared" si="0"/>
        <v/>
      </c>
      <c r="O20" s="8" t="str">
        <f t="shared" si="1"/>
        <v>48</v>
      </c>
      <c r="P20" s="8" t="str">
        <f t="shared" si="2"/>
        <v/>
      </c>
    </row>
    <row r="21" spans="1:16">
      <c r="A21" s="5">
        <v>1</v>
      </c>
      <c r="B21" s="356" t="s">
        <v>718</v>
      </c>
      <c r="C21" s="360"/>
      <c r="D21" s="361"/>
      <c r="E21" s="6">
        <v>812</v>
      </c>
      <c r="F21" s="6">
        <v>0</v>
      </c>
      <c r="G21" s="367"/>
      <c r="H21" s="368"/>
      <c r="I21" s="369"/>
      <c r="J21" s="121"/>
      <c r="K21" s="6"/>
      <c r="L21" s="6"/>
      <c r="M21">
        <v>1</v>
      </c>
      <c r="N21" s="8"/>
      <c r="O21" s="8" t="str">
        <f t="shared" si="1"/>
        <v>48</v>
      </c>
      <c r="P21" s="8" t="str">
        <f t="shared" si="2"/>
        <v/>
      </c>
    </row>
    <row r="22" spans="1:16">
      <c r="A22" s="5">
        <v>2</v>
      </c>
      <c r="B22" s="356" t="s">
        <v>719</v>
      </c>
      <c r="C22" s="360"/>
      <c r="D22" s="361"/>
      <c r="E22" s="6">
        <v>812</v>
      </c>
      <c r="F22" s="6">
        <v>0</v>
      </c>
      <c r="G22" s="367"/>
      <c r="H22" s="368"/>
      <c r="I22" s="369"/>
      <c r="J22" s="121"/>
      <c r="K22" s="6"/>
      <c r="L22" s="6"/>
      <c r="M22" s="4">
        <v>1</v>
      </c>
      <c r="N22" s="8"/>
      <c r="O22" s="8" t="str">
        <f t="shared" si="1"/>
        <v>48</v>
      </c>
      <c r="P22" s="8" t="str">
        <f t="shared" si="2"/>
        <v/>
      </c>
    </row>
    <row r="23" spans="1:16">
      <c r="A23" s="5">
        <v>3</v>
      </c>
      <c r="B23" s="356" t="s">
        <v>752</v>
      </c>
      <c r="C23" s="360"/>
      <c r="D23" s="361"/>
      <c r="E23" s="6">
        <v>810</v>
      </c>
      <c r="F23" s="6">
        <v>0</v>
      </c>
      <c r="G23" s="367"/>
      <c r="H23" s="368"/>
      <c r="I23" s="369"/>
      <c r="J23" s="121"/>
      <c r="K23" s="6"/>
      <c r="L23" s="6"/>
      <c r="M23">
        <v>1</v>
      </c>
      <c r="N23" s="8"/>
      <c r="O23" s="8" t="str">
        <f t="shared" si="1"/>
        <v>48</v>
      </c>
      <c r="P23" s="8" t="str">
        <f t="shared" si="2"/>
        <v/>
      </c>
    </row>
    <row r="24" spans="1:16">
      <c r="A24" s="5">
        <v>4</v>
      </c>
      <c r="B24" s="356" t="s">
        <v>893</v>
      </c>
      <c r="C24" s="365"/>
      <c r="D24" s="366"/>
      <c r="E24" s="26">
        <v>812</v>
      </c>
      <c r="F24" s="26">
        <v>0</v>
      </c>
      <c r="G24" s="367"/>
      <c r="H24" s="368"/>
      <c r="I24" s="369"/>
      <c r="J24" s="121"/>
      <c r="K24" s="26"/>
      <c r="L24" s="6"/>
      <c r="M24">
        <v>1</v>
      </c>
      <c r="N24" s="8"/>
      <c r="O24" s="8" t="str">
        <f t="shared" si="1"/>
        <v>48</v>
      </c>
      <c r="P24" s="8" t="str">
        <f t="shared" si="2"/>
        <v/>
      </c>
    </row>
    <row r="25" spans="1:16">
      <c r="A25" s="5">
        <v>5</v>
      </c>
      <c r="B25" s="356" t="s">
        <v>894</v>
      </c>
      <c r="C25" s="360"/>
      <c r="D25" s="361"/>
      <c r="E25" s="6">
        <v>812</v>
      </c>
      <c r="F25" s="6">
        <v>0</v>
      </c>
      <c r="G25" s="367"/>
      <c r="H25" s="368"/>
      <c r="I25" s="369"/>
      <c r="J25" s="121"/>
      <c r="K25" s="6"/>
      <c r="L25" s="6"/>
      <c r="M25">
        <v>1</v>
      </c>
      <c r="N25" s="8"/>
      <c r="O25" s="8" t="str">
        <f t="shared" si="1"/>
        <v>48</v>
      </c>
      <c r="P25" s="8" t="str">
        <f t="shared" si="2"/>
        <v/>
      </c>
    </row>
    <row r="26" spans="1:16">
      <c r="A26" s="5">
        <v>6</v>
      </c>
      <c r="B26" s="356" t="s">
        <v>908</v>
      </c>
      <c r="C26" s="365"/>
      <c r="D26" s="366"/>
      <c r="E26" s="26">
        <v>855</v>
      </c>
      <c r="F26" s="26">
        <v>0</v>
      </c>
      <c r="G26" s="367"/>
      <c r="H26" s="368"/>
      <c r="I26" s="369"/>
      <c r="J26" s="121"/>
      <c r="K26" s="26"/>
      <c r="L26" s="6"/>
      <c r="M26">
        <v>1</v>
      </c>
      <c r="N26" s="8" t="str">
        <f t="shared" ref="N26:N57" si="3">IF(F42&gt;0,"48"&amp;J42&amp;"","")</f>
        <v/>
      </c>
      <c r="O26" s="8" t="str">
        <f t="shared" si="1"/>
        <v>48</v>
      </c>
      <c r="P26" s="8" t="str">
        <f t="shared" si="2"/>
        <v/>
      </c>
    </row>
    <row r="27" spans="1:16">
      <c r="A27" s="5">
        <v>7</v>
      </c>
      <c r="B27" s="356"/>
      <c r="C27" s="360"/>
      <c r="D27" s="361"/>
      <c r="E27" s="6"/>
      <c r="F27" s="6"/>
      <c r="G27" s="362"/>
      <c r="H27" s="363"/>
      <c r="I27" s="364"/>
      <c r="J27" s="121"/>
      <c r="K27" s="6"/>
      <c r="L27" s="6"/>
      <c r="N27" s="8" t="str">
        <f t="shared" si="3"/>
        <v/>
      </c>
      <c r="O27" s="8" t="str">
        <f t="shared" si="1"/>
        <v>48</v>
      </c>
      <c r="P27" s="8" t="str">
        <f t="shared" si="2"/>
        <v/>
      </c>
    </row>
    <row r="28" spans="1:16">
      <c r="A28" s="5"/>
      <c r="B28" s="350"/>
      <c r="C28" s="351"/>
      <c r="D28" s="352"/>
      <c r="E28" s="26"/>
      <c r="F28" s="56"/>
      <c r="G28" s="362"/>
      <c r="H28" s="363"/>
      <c r="I28" s="364"/>
      <c r="J28" s="285"/>
      <c r="K28" s="6"/>
      <c r="L28" s="6"/>
      <c r="N28" s="8" t="str">
        <f t="shared" si="3"/>
        <v/>
      </c>
      <c r="O28" s="8" t="str">
        <f t="shared" si="1"/>
        <v>48</v>
      </c>
      <c r="P28" s="8" t="str">
        <f t="shared" si="2"/>
        <v/>
      </c>
    </row>
    <row r="29" spans="1:16">
      <c r="A29" s="5"/>
      <c r="B29" s="359"/>
      <c r="C29" s="360"/>
      <c r="D29" s="361"/>
      <c r="E29" s="6"/>
      <c r="F29" s="6"/>
      <c r="G29" s="362"/>
      <c r="H29" s="363"/>
      <c r="I29" s="364"/>
      <c r="J29" s="41"/>
      <c r="K29" s="6"/>
      <c r="L29" s="6"/>
      <c r="M29" s="4"/>
      <c r="N29" s="8" t="str">
        <f t="shared" si="3"/>
        <v/>
      </c>
      <c r="O29" s="8" t="str">
        <f t="shared" si="1"/>
        <v>484968</v>
      </c>
      <c r="P29" s="8" t="str">
        <f t="shared" si="2"/>
        <v/>
      </c>
    </row>
    <row r="30" spans="1:16">
      <c r="A30" s="5"/>
      <c r="B30" s="359"/>
      <c r="C30" s="360"/>
      <c r="D30" s="361"/>
      <c r="E30" s="6"/>
      <c r="F30" s="6"/>
      <c r="G30" s="362"/>
      <c r="H30" s="363"/>
      <c r="I30" s="364"/>
      <c r="J30" s="285">
        <f>K30*L30</f>
        <v>4968</v>
      </c>
      <c r="K30" s="98">
        <v>828</v>
      </c>
      <c r="L30" s="98">
        <v>6</v>
      </c>
      <c r="M30" s="4"/>
      <c r="N30" s="8" t="str">
        <f t="shared" si="3"/>
        <v/>
      </c>
      <c r="O30" s="8" t="str">
        <f t="shared" si="1"/>
        <v>48</v>
      </c>
      <c r="P30" s="8" t="str">
        <f t="shared" si="2"/>
        <v/>
      </c>
    </row>
    <row r="31" spans="1:16">
      <c r="A31" s="5"/>
      <c r="B31" s="359"/>
      <c r="C31" s="360"/>
      <c r="D31" s="361"/>
      <c r="E31" s="6"/>
      <c r="F31" s="6"/>
      <c r="G31" s="362"/>
      <c r="H31" s="363"/>
      <c r="I31" s="364"/>
      <c r="J31" s="41"/>
      <c r="K31" s="6"/>
      <c r="L31" s="6"/>
      <c r="M31" s="4"/>
      <c r="N31" s="8" t="str">
        <f t="shared" si="3"/>
        <v/>
      </c>
      <c r="O31" s="8" t="str">
        <f t="shared" si="1"/>
        <v>48</v>
      </c>
      <c r="P31" s="8" t="str">
        <f t="shared" si="2"/>
        <v/>
      </c>
    </row>
    <row r="32" spans="1:16">
      <c r="A32" s="4"/>
      <c r="B32" s="4"/>
      <c r="C32" s="4"/>
      <c r="D32" s="4"/>
      <c r="E32" s="4"/>
      <c r="F32" s="4"/>
      <c r="G32" s="175"/>
      <c r="H32" s="175"/>
      <c r="I32" s="175"/>
      <c r="J32" s="139"/>
      <c r="K32" s="4"/>
      <c r="L32" s="4"/>
      <c r="M32" s="4"/>
      <c r="N32" s="8" t="str">
        <f t="shared" si="3"/>
        <v/>
      </c>
      <c r="O32" s="8" t="str">
        <f t="shared" si="1"/>
        <v>48</v>
      </c>
      <c r="P32" s="8" t="str">
        <f t="shared" si="2"/>
        <v/>
      </c>
    </row>
    <row r="33" spans="1:16">
      <c r="A33" s="4"/>
      <c r="B33" s="4"/>
      <c r="C33" s="4"/>
      <c r="D33" s="4"/>
      <c r="E33" s="4"/>
      <c r="F33" s="4"/>
      <c r="G33" s="175"/>
      <c r="H33" s="175"/>
      <c r="I33" s="175"/>
      <c r="J33" s="139"/>
      <c r="K33" s="4"/>
      <c r="L33" s="4"/>
      <c r="M33" s="4"/>
      <c r="N33" s="8" t="str">
        <f t="shared" si="3"/>
        <v/>
      </c>
      <c r="O33" s="8" t="str">
        <f t="shared" si="1"/>
        <v>48</v>
      </c>
      <c r="P33" s="8" t="str">
        <f t="shared" si="2"/>
        <v/>
      </c>
    </row>
    <row r="34" spans="1:16">
      <c r="A34" s="4"/>
      <c r="B34" s="4"/>
      <c r="C34" s="4"/>
      <c r="D34" s="4"/>
      <c r="E34" s="4"/>
      <c r="F34" s="4"/>
      <c r="G34" s="175"/>
      <c r="H34" s="175"/>
      <c r="I34" s="175"/>
      <c r="J34" s="139"/>
      <c r="K34" s="4"/>
      <c r="L34" s="4"/>
      <c r="M34" s="4"/>
      <c r="N34" s="8" t="str">
        <f t="shared" si="3"/>
        <v/>
      </c>
      <c r="O34" s="8" t="str">
        <f t="shared" si="1"/>
        <v>48</v>
      </c>
      <c r="P34" s="8" t="str">
        <f t="shared" si="2"/>
        <v/>
      </c>
    </row>
    <row r="35" spans="1:16" ht="21">
      <c r="A35" s="1"/>
      <c r="B35" s="2" t="s">
        <v>35</v>
      </c>
      <c r="C35" s="3"/>
      <c r="D35" s="3"/>
      <c r="E35" s="27" t="s">
        <v>37</v>
      </c>
      <c r="F35" s="4"/>
      <c r="G35" s="175"/>
      <c r="H35" s="175"/>
      <c r="I35" s="175"/>
      <c r="J35" s="139"/>
      <c r="K35" s="4"/>
      <c r="L35" s="4"/>
      <c r="M35" s="4"/>
      <c r="N35" s="8" t="str">
        <f t="shared" si="3"/>
        <v/>
      </c>
      <c r="O35" s="8" t="str">
        <f t="shared" si="1"/>
        <v>48</v>
      </c>
      <c r="P35" s="8" t="str">
        <f t="shared" si="2"/>
        <v/>
      </c>
    </row>
    <row r="36" spans="1:16" ht="16.5">
      <c r="A36" s="1"/>
      <c r="B36" s="4"/>
      <c r="C36" s="4"/>
      <c r="D36" s="4"/>
      <c r="E36" s="4"/>
      <c r="F36" s="4"/>
      <c r="G36" s="175"/>
      <c r="H36" s="175"/>
      <c r="I36" s="175"/>
      <c r="J36" s="139"/>
      <c r="K36" s="4"/>
      <c r="L36" s="4"/>
      <c r="M36" s="4"/>
      <c r="N36" s="8" t="str">
        <f t="shared" si="3"/>
        <v/>
      </c>
      <c r="O36" s="8" t="str">
        <f t="shared" si="1"/>
        <v>48</v>
      </c>
      <c r="P36" s="8" t="str">
        <f t="shared" si="2"/>
        <v/>
      </c>
    </row>
    <row r="37" spans="1:16">
      <c r="A37" s="5">
        <v>1</v>
      </c>
      <c r="B37" s="120" t="s">
        <v>695</v>
      </c>
      <c r="C37" s="124"/>
      <c r="D37" s="125"/>
      <c r="E37" s="121">
        <v>855</v>
      </c>
      <c r="F37" s="121">
        <v>0</v>
      </c>
      <c r="G37" s="223"/>
      <c r="H37" s="177"/>
      <c r="I37" s="178"/>
      <c r="J37" s="121"/>
      <c r="K37" s="121"/>
      <c r="L37" s="121"/>
      <c r="M37" s="123">
        <v>1</v>
      </c>
      <c r="N37" s="8" t="str">
        <f t="shared" si="3"/>
        <v/>
      </c>
      <c r="O37" s="8" t="str">
        <f t="shared" ref="O37:O68" si="4">"48"&amp;J53&amp;""</f>
        <v>48</v>
      </c>
      <c r="P37" s="8" t="str">
        <f t="shared" ref="P37:P68" si="5">IF(E53=100,"48"&amp;J53&amp;"","")</f>
        <v/>
      </c>
    </row>
    <row r="38" spans="1:16">
      <c r="A38" s="5">
        <v>2</v>
      </c>
      <c r="B38" s="120" t="s">
        <v>1044</v>
      </c>
      <c r="C38" s="124"/>
      <c r="D38" s="125"/>
      <c r="E38" s="121">
        <v>765</v>
      </c>
      <c r="F38" s="121">
        <v>0</v>
      </c>
      <c r="G38" s="223"/>
      <c r="H38" s="177"/>
      <c r="I38" s="178"/>
      <c r="J38" s="121"/>
      <c r="K38" s="121"/>
      <c r="L38" s="121"/>
      <c r="M38" s="123">
        <v>1</v>
      </c>
      <c r="N38" s="8" t="str">
        <f t="shared" si="3"/>
        <v/>
      </c>
      <c r="O38" s="8" t="str">
        <f t="shared" si="4"/>
        <v>48</v>
      </c>
      <c r="P38" s="8" t="str">
        <f t="shared" si="5"/>
        <v/>
      </c>
    </row>
    <row r="39" spans="1:16">
      <c r="A39" s="5">
        <v>3</v>
      </c>
      <c r="B39" s="120"/>
      <c r="C39" s="141"/>
      <c r="D39" s="142"/>
      <c r="E39" s="41"/>
      <c r="F39" s="41"/>
      <c r="G39" s="223"/>
      <c r="H39" s="177"/>
      <c r="I39" s="178"/>
      <c r="J39" s="121"/>
      <c r="K39" s="41"/>
      <c r="L39" s="41"/>
      <c r="M39" s="123"/>
      <c r="N39" s="8" t="str">
        <f t="shared" si="3"/>
        <v/>
      </c>
      <c r="O39" s="8" t="str">
        <f t="shared" si="4"/>
        <v>48</v>
      </c>
      <c r="P39" s="8" t="str">
        <f t="shared" si="5"/>
        <v/>
      </c>
    </row>
    <row r="40" spans="1:16">
      <c r="A40" s="5">
        <v>4</v>
      </c>
      <c r="B40" s="120" t="s">
        <v>905</v>
      </c>
      <c r="C40" s="124"/>
      <c r="D40" s="125"/>
      <c r="E40" s="6">
        <v>1548</v>
      </c>
      <c r="F40" s="6">
        <v>0</v>
      </c>
      <c r="G40" s="367"/>
      <c r="H40" s="368"/>
      <c r="I40" s="369"/>
      <c r="J40" s="121"/>
      <c r="K40" s="6"/>
      <c r="L40" s="6"/>
      <c r="M40" s="123">
        <v>1</v>
      </c>
      <c r="N40" s="8" t="str">
        <f t="shared" si="3"/>
        <v/>
      </c>
      <c r="O40" s="8" t="str">
        <f t="shared" si="4"/>
        <v>48</v>
      </c>
      <c r="P40" s="8" t="str">
        <f t="shared" si="5"/>
        <v/>
      </c>
    </row>
    <row r="41" spans="1:16">
      <c r="A41" s="5">
        <v>5</v>
      </c>
      <c r="B41" s="356" t="s">
        <v>1086</v>
      </c>
      <c r="C41" s="360"/>
      <c r="D41" s="361"/>
      <c r="E41" s="6">
        <v>675</v>
      </c>
      <c r="F41" s="6">
        <v>0</v>
      </c>
      <c r="G41" s="367"/>
      <c r="H41" s="368"/>
      <c r="I41" s="369"/>
      <c r="J41" s="121"/>
      <c r="K41" s="6"/>
      <c r="L41" s="6"/>
      <c r="M41" s="123">
        <v>1</v>
      </c>
      <c r="N41" s="8" t="str">
        <f t="shared" si="3"/>
        <v/>
      </c>
      <c r="O41" s="8" t="str">
        <f t="shared" si="4"/>
        <v>48</v>
      </c>
      <c r="P41" s="8" t="str">
        <f t="shared" si="5"/>
        <v/>
      </c>
    </row>
    <row r="42" spans="1:16">
      <c r="A42" s="5">
        <v>6</v>
      </c>
      <c r="B42" s="350"/>
      <c r="C42" s="351"/>
      <c r="D42" s="352"/>
      <c r="E42" s="26">
        <v>225</v>
      </c>
      <c r="F42" s="56"/>
      <c r="G42" s="362"/>
      <c r="H42" s="363"/>
      <c r="I42" s="364"/>
      <c r="J42" s="121"/>
      <c r="K42" s="6"/>
      <c r="L42" s="6"/>
      <c r="N42" s="8" t="str">
        <f t="shared" si="3"/>
        <v/>
      </c>
      <c r="O42" s="8" t="str">
        <f t="shared" si="4"/>
        <v>48</v>
      </c>
      <c r="P42" s="8" t="str">
        <f t="shared" si="5"/>
        <v/>
      </c>
    </row>
    <row r="43" spans="1:16">
      <c r="A43" s="5">
        <v>7</v>
      </c>
      <c r="B43" s="356"/>
      <c r="C43" s="360"/>
      <c r="D43" s="361"/>
      <c r="E43" s="6"/>
      <c r="F43" s="6"/>
      <c r="G43" s="362"/>
      <c r="H43" s="363"/>
      <c r="I43" s="364"/>
      <c r="J43" s="121"/>
      <c r="K43" s="6"/>
      <c r="L43" s="6"/>
      <c r="N43" s="8" t="str">
        <f t="shared" si="3"/>
        <v/>
      </c>
      <c r="O43" s="8" t="str">
        <f t="shared" si="4"/>
        <v>48</v>
      </c>
      <c r="P43" s="8" t="str">
        <f t="shared" si="5"/>
        <v/>
      </c>
    </row>
    <row r="44" spans="1:16">
      <c r="A44" s="5">
        <v>8</v>
      </c>
      <c r="B44" s="356"/>
      <c r="C44" s="365"/>
      <c r="D44" s="366"/>
      <c r="E44" s="26"/>
      <c r="F44" s="26"/>
      <c r="G44" s="362"/>
      <c r="H44" s="363"/>
      <c r="I44" s="364"/>
      <c r="J44" s="121"/>
      <c r="K44" s="26"/>
      <c r="L44" s="26"/>
      <c r="M44" s="4"/>
      <c r="N44" s="8" t="str">
        <f t="shared" si="3"/>
        <v/>
      </c>
      <c r="O44" s="8" t="str">
        <f t="shared" si="4"/>
        <v>48</v>
      </c>
      <c r="P44" s="8" t="str">
        <f t="shared" si="5"/>
        <v/>
      </c>
    </row>
    <row r="45" spans="1:16">
      <c r="A45" s="200"/>
      <c r="B45" s="202"/>
      <c r="C45" s="202"/>
      <c r="D45" s="202"/>
      <c r="E45" s="202"/>
      <c r="F45" s="202"/>
      <c r="G45" s="203"/>
      <c r="H45" s="203"/>
      <c r="I45" s="203"/>
      <c r="J45" s="285">
        <f>K45*L45</f>
        <v>4968</v>
      </c>
      <c r="K45" s="98">
        <v>828</v>
      </c>
      <c r="L45" s="98">
        <v>6</v>
      </c>
      <c r="M45" s="170"/>
      <c r="N45" s="8" t="str">
        <f t="shared" si="3"/>
        <v/>
      </c>
      <c r="O45" s="8" t="str">
        <f t="shared" si="4"/>
        <v>48</v>
      </c>
      <c r="P45" s="8" t="str">
        <f t="shared" si="5"/>
        <v/>
      </c>
    </row>
    <row r="46" spans="1:16">
      <c r="A46" s="62"/>
      <c r="B46" s="123"/>
      <c r="C46" s="123"/>
      <c r="D46" s="123"/>
      <c r="E46" s="123"/>
      <c r="F46" s="123"/>
      <c r="G46" s="201"/>
      <c r="H46" s="201"/>
      <c r="I46" s="201"/>
      <c r="J46" s="123"/>
      <c r="K46" s="123"/>
      <c r="L46" s="123"/>
      <c r="M46" s="123"/>
      <c r="N46" s="8" t="str">
        <f t="shared" si="3"/>
        <v/>
      </c>
      <c r="O46" s="8" t="str">
        <f t="shared" si="4"/>
        <v>48</v>
      </c>
      <c r="P46" s="8" t="str">
        <f t="shared" si="5"/>
        <v/>
      </c>
    </row>
    <row r="47" spans="1:16">
      <c r="A47" s="62"/>
      <c r="B47" s="123"/>
      <c r="C47" s="123"/>
      <c r="D47" s="123"/>
      <c r="E47" s="123"/>
      <c r="F47" s="123"/>
      <c r="G47" s="201"/>
      <c r="H47" s="201"/>
      <c r="I47" s="201"/>
      <c r="J47" s="123"/>
      <c r="K47" s="123"/>
      <c r="L47" s="123"/>
      <c r="M47" s="123"/>
      <c r="N47" s="8" t="str">
        <f t="shared" si="3"/>
        <v/>
      </c>
      <c r="O47" s="8" t="str">
        <f t="shared" si="4"/>
        <v>486624</v>
      </c>
      <c r="P47" s="8" t="str">
        <f t="shared" si="5"/>
        <v/>
      </c>
    </row>
    <row r="48" spans="1:16">
      <c r="A48" s="4"/>
      <c r="B48" s="123"/>
      <c r="C48" s="123"/>
      <c r="D48" s="123"/>
      <c r="E48" s="123"/>
      <c r="F48" s="123"/>
      <c r="G48" s="201"/>
      <c r="H48" s="201"/>
      <c r="I48" s="201"/>
      <c r="J48" s="123"/>
      <c r="K48" s="123"/>
      <c r="L48" s="123"/>
      <c r="M48" s="123"/>
      <c r="N48" s="8" t="str">
        <f t="shared" si="3"/>
        <v/>
      </c>
      <c r="O48" s="8" t="str">
        <f t="shared" si="4"/>
        <v>48</v>
      </c>
      <c r="P48" s="8" t="str">
        <f t="shared" si="5"/>
        <v/>
      </c>
    </row>
    <row r="49" spans="1:16">
      <c r="A49" s="4"/>
      <c r="B49" s="123"/>
      <c r="C49" s="123"/>
      <c r="D49" s="123"/>
      <c r="E49" s="123"/>
      <c r="F49" s="123"/>
      <c r="G49" s="201"/>
      <c r="H49" s="201"/>
      <c r="I49" s="201"/>
      <c r="J49" s="123"/>
      <c r="K49" s="123"/>
      <c r="L49" s="123"/>
      <c r="M49" s="123"/>
      <c r="N49" s="8" t="str">
        <f t="shared" si="3"/>
        <v/>
      </c>
      <c r="O49" s="8" t="str">
        <f t="shared" si="4"/>
        <v>48</v>
      </c>
      <c r="P49" s="8" t="str">
        <f t="shared" si="5"/>
        <v/>
      </c>
    </row>
    <row r="50" spans="1:16">
      <c r="A50" s="4"/>
      <c r="B50" s="4"/>
      <c r="C50" s="4"/>
      <c r="D50" s="4"/>
      <c r="E50" s="4"/>
      <c r="G50" s="175"/>
      <c r="H50" s="175"/>
      <c r="I50" s="175"/>
      <c r="J50" s="139"/>
      <c r="K50" s="4"/>
      <c r="L50" s="4"/>
      <c r="M50" s="4"/>
      <c r="N50" s="8" t="str">
        <f t="shared" si="3"/>
        <v/>
      </c>
      <c r="O50" s="8" t="str">
        <f t="shared" si="4"/>
        <v>48</v>
      </c>
      <c r="P50" s="8" t="str">
        <f t="shared" si="5"/>
        <v/>
      </c>
    </row>
    <row r="51" spans="1:16">
      <c r="A51" s="4"/>
      <c r="B51" s="4"/>
      <c r="C51" s="4"/>
      <c r="D51" s="4"/>
      <c r="E51" s="4"/>
      <c r="F51" s="4"/>
      <c r="G51" s="175"/>
      <c r="H51" s="175"/>
      <c r="I51" s="175"/>
      <c r="J51" s="139"/>
      <c r="K51" s="4"/>
      <c r="L51" s="4"/>
      <c r="M51" s="4"/>
      <c r="N51" s="8" t="str">
        <f t="shared" si="3"/>
        <v/>
      </c>
      <c r="O51" s="8" t="str">
        <f t="shared" si="4"/>
        <v>48</v>
      </c>
      <c r="P51" s="8" t="str">
        <f t="shared" si="5"/>
        <v/>
      </c>
    </row>
    <row r="52" spans="1:16" ht="21">
      <c r="A52" s="1"/>
      <c r="B52" s="2" t="s">
        <v>38</v>
      </c>
      <c r="C52" s="3"/>
      <c r="D52" s="3"/>
      <c r="E52" s="27" t="s">
        <v>37</v>
      </c>
      <c r="F52" s="4"/>
      <c r="G52" s="175"/>
      <c r="H52" s="175"/>
      <c r="I52" s="175"/>
      <c r="J52" s="139"/>
      <c r="K52" s="4"/>
      <c r="L52" s="4"/>
      <c r="M52" s="4"/>
      <c r="N52" s="8" t="str">
        <f t="shared" si="3"/>
        <v/>
      </c>
      <c r="O52" s="8" t="str">
        <f t="shared" si="4"/>
        <v>48</v>
      </c>
      <c r="P52" s="8" t="str">
        <f t="shared" si="5"/>
        <v/>
      </c>
    </row>
    <row r="53" spans="1:16" ht="16.5">
      <c r="A53" s="1"/>
      <c r="B53" s="4"/>
      <c r="C53" s="4"/>
      <c r="D53" s="4"/>
      <c r="E53" s="4"/>
      <c r="F53" s="4"/>
      <c r="G53" s="175"/>
      <c r="H53" s="175"/>
      <c r="I53" s="175"/>
      <c r="J53" s="139"/>
      <c r="K53" s="4"/>
      <c r="L53" s="4"/>
      <c r="M53" s="4"/>
      <c r="N53" s="8" t="str">
        <f t="shared" si="3"/>
        <v/>
      </c>
      <c r="O53" s="8" t="str">
        <f t="shared" si="4"/>
        <v>48</v>
      </c>
      <c r="P53" s="8" t="str">
        <f t="shared" si="5"/>
        <v/>
      </c>
    </row>
    <row r="54" spans="1:16">
      <c r="A54" s="5">
        <v>1</v>
      </c>
      <c r="B54" s="120" t="s">
        <v>1030</v>
      </c>
      <c r="C54" s="141"/>
      <c r="D54" s="142"/>
      <c r="E54" s="41">
        <v>765</v>
      </c>
      <c r="F54" s="41">
        <v>0</v>
      </c>
      <c r="G54" s="223"/>
      <c r="H54" s="177"/>
      <c r="I54" s="178"/>
      <c r="J54" s="41"/>
      <c r="K54" s="41"/>
      <c r="L54" s="41"/>
      <c r="M54" s="123">
        <v>1</v>
      </c>
      <c r="N54" s="8" t="str">
        <f t="shared" si="3"/>
        <v/>
      </c>
      <c r="O54" s="8" t="str">
        <f t="shared" si="4"/>
        <v>48</v>
      </c>
      <c r="P54" s="8" t="str">
        <f t="shared" si="5"/>
        <v/>
      </c>
    </row>
    <row r="55" spans="1:16">
      <c r="A55" s="5">
        <v>2</v>
      </c>
      <c r="B55" s="120" t="s">
        <v>691</v>
      </c>
      <c r="C55" s="124"/>
      <c r="D55" s="125"/>
      <c r="E55" s="121">
        <v>812</v>
      </c>
      <c r="F55" s="121">
        <v>0</v>
      </c>
      <c r="G55" s="223"/>
      <c r="H55" s="177"/>
      <c r="I55" s="178"/>
      <c r="J55" s="121"/>
      <c r="K55" s="121"/>
      <c r="L55" s="121"/>
      <c r="M55" s="123">
        <v>1</v>
      </c>
      <c r="N55" s="8" t="str">
        <f t="shared" si="3"/>
        <v/>
      </c>
      <c r="O55" s="8" t="str">
        <f t="shared" si="4"/>
        <v>48</v>
      </c>
      <c r="P55" s="8" t="str">
        <f t="shared" si="5"/>
        <v/>
      </c>
    </row>
    <row r="56" spans="1:16">
      <c r="A56" s="5">
        <v>3</v>
      </c>
      <c r="B56" s="120" t="s">
        <v>692</v>
      </c>
      <c r="C56" s="141"/>
      <c r="D56" s="142"/>
      <c r="E56" s="41">
        <v>812</v>
      </c>
      <c r="F56" s="41">
        <v>0</v>
      </c>
      <c r="G56" s="207"/>
      <c r="H56" s="146"/>
      <c r="I56" s="178"/>
      <c r="J56" s="121"/>
      <c r="K56" s="41"/>
      <c r="L56" s="41"/>
      <c r="M56" s="139">
        <v>1</v>
      </c>
      <c r="N56" s="8" t="str">
        <f t="shared" si="3"/>
        <v/>
      </c>
      <c r="O56" s="8" t="str">
        <f t="shared" si="4"/>
        <v>48</v>
      </c>
      <c r="P56" s="8" t="str">
        <f t="shared" si="5"/>
        <v/>
      </c>
    </row>
    <row r="57" spans="1:16">
      <c r="A57" s="5">
        <v>4</v>
      </c>
      <c r="B57" s="120" t="s">
        <v>717</v>
      </c>
      <c r="C57" s="124"/>
      <c r="D57" s="125"/>
      <c r="E57" s="121">
        <v>1573</v>
      </c>
      <c r="F57" s="121">
        <v>0</v>
      </c>
      <c r="G57" s="223"/>
      <c r="H57" s="179"/>
      <c r="I57" s="180"/>
      <c r="J57" s="105"/>
      <c r="K57" s="105"/>
      <c r="L57" s="41"/>
      <c r="M57" s="123">
        <v>1</v>
      </c>
      <c r="N57" s="8" t="str">
        <f t="shared" si="3"/>
        <v/>
      </c>
      <c r="O57" s="8" t="str">
        <f t="shared" si="4"/>
        <v>48</v>
      </c>
      <c r="P57" s="8" t="str">
        <f t="shared" si="5"/>
        <v/>
      </c>
    </row>
    <row r="58" spans="1:16">
      <c r="A58" s="5">
        <v>5</v>
      </c>
      <c r="B58" s="120" t="s">
        <v>826</v>
      </c>
      <c r="C58" s="124"/>
      <c r="D58" s="125"/>
      <c r="E58" s="121">
        <v>769</v>
      </c>
      <c r="F58" s="121">
        <v>0</v>
      </c>
      <c r="G58" s="223"/>
      <c r="H58" s="179"/>
      <c r="I58" s="180"/>
      <c r="J58" s="105"/>
      <c r="K58" s="105"/>
      <c r="L58" s="41"/>
      <c r="M58" s="123">
        <v>1</v>
      </c>
      <c r="N58" s="8" t="str">
        <f t="shared" ref="N58:N84" si="6">IF(F74&gt;0,"48"&amp;J74&amp;"","")</f>
        <v/>
      </c>
      <c r="O58" s="8" t="str">
        <f t="shared" si="4"/>
        <v>48</v>
      </c>
      <c r="P58" s="8" t="str">
        <f t="shared" si="5"/>
        <v/>
      </c>
    </row>
    <row r="59" spans="1:16">
      <c r="A59" s="5">
        <v>6</v>
      </c>
      <c r="B59" s="120" t="s">
        <v>827</v>
      </c>
      <c r="C59" s="141"/>
      <c r="D59" s="142"/>
      <c r="E59" s="41">
        <v>769</v>
      </c>
      <c r="F59" s="41">
        <v>0</v>
      </c>
      <c r="G59" s="223"/>
      <c r="H59" s="177"/>
      <c r="I59" s="178"/>
      <c r="J59" s="41"/>
      <c r="K59" s="41"/>
      <c r="L59" s="41"/>
      <c r="M59" s="123">
        <v>1</v>
      </c>
      <c r="N59" s="8" t="str">
        <f t="shared" si="6"/>
        <v/>
      </c>
      <c r="O59" s="8" t="str">
        <f t="shared" si="4"/>
        <v>48</v>
      </c>
      <c r="P59" s="8" t="str">
        <f t="shared" si="5"/>
        <v/>
      </c>
    </row>
    <row r="60" spans="1:16">
      <c r="A60" s="5">
        <v>7</v>
      </c>
      <c r="B60" s="145" t="s">
        <v>927</v>
      </c>
      <c r="C60" s="146"/>
      <c r="D60" s="147"/>
      <c r="E60" s="41">
        <v>812</v>
      </c>
      <c r="F60" s="41">
        <v>0</v>
      </c>
      <c r="G60" s="223"/>
      <c r="H60" s="177"/>
      <c r="I60" s="178"/>
      <c r="J60" s="121"/>
      <c r="K60" s="41"/>
      <c r="L60" s="41"/>
      <c r="M60" s="123">
        <v>1</v>
      </c>
      <c r="N60" s="8" t="str">
        <f t="shared" si="6"/>
        <v/>
      </c>
      <c r="O60" s="8" t="str">
        <f t="shared" si="4"/>
        <v>48</v>
      </c>
      <c r="P60" s="8" t="str">
        <f t="shared" si="5"/>
        <v/>
      </c>
    </row>
    <row r="61" spans="1:16">
      <c r="A61" s="5">
        <v>8</v>
      </c>
      <c r="B61" s="145" t="s">
        <v>928</v>
      </c>
      <c r="C61" s="146"/>
      <c r="D61" s="147"/>
      <c r="E61" s="132">
        <v>812</v>
      </c>
      <c r="F61" s="132">
        <v>0</v>
      </c>
      <c r="G61" s="207"/>
      <c r="H61" s="146"/>
      <c r="I61" s="147"/>
      <c r="J61" s="132"/>
      <c r="K61" s="132"/>
      <c r="L61" s="132"/>
      <c r="M61" s="122">
        <v>1</v>
      </c>
      <c r="N61" s="8" t="str">
        <f t="shared" si="6"/>
        <v/>
      </c>
      <c r="O61" s="8" t="str">
        <f t="shared" si="4"/>
        <v>48</v>
      </c>
      <c r="P61" s="8" t="str">
        <f t="shared" si="5"/>
        <v/>
      </c>
    </row>
    <row r="62" spans="1:16">
      <c r="A62" s="5">
        <v>9</v>
      </c>
      <c r="B62" s="120"/>
      <c r="C62" s="141"/>
      <c r="D62" s="142"/>
      <c r="E62" s="41"/>
      <c r="F62" s="41"/>
      <c r="G62" s="176"/>
      <c r="H62" s="177"/>
      <c r="I62" s="178"/>
      <c r="J62" s="41"/>
      <c r="K62" s="41"/>
      <c r="L62" s="41"/>
      <c r="M62" s="123"/>
      <c r="N62" s="8" t="str">
        <f t="shared" si="6"/>
        <v/>
      </c>
      <c r="O62" s="8" t="str">
        <f t="shared" si="4"/>
        <v>48</v>
      </c>
      <c r="P62" s="8" t="str">
        <f t="shared" si="5"/>
        <v/>
      </c>
    </row>
    <row r="63" spans="1:16">
      <c r="A63" s="5">
        <v>10</v>
      </c>
      <c r="B63" s="143"/>
      <c r="C63" s="141"/>
      <c r="D63" s="142"/>
      <c r="E63" s="41"/>
      <c r="F63" s="41"/>
      <c r="G63" s="176"/>
      <c r="H63" s="177"/>
      <c r="I63" s="178"/>
      <c r="J63" s="285">
        <f>K63*L63</f>
        <v>6624</v>
      </c>
      <c r="K63" s="98">
        <v>828</v>
      </c>
      <c r="L63" s="98">
        <v>8</v>
      </c>
      <c r="M63" s="139"/>
      <c r="N63" s="8" t="str">
        <f t="shared" si="6"/>
        <v/>
      </c>
      <c r="O63" s="8" t="str">
        <f t="shared" si="4"/>
        <v>484968</v>
      </c>
      <c r="P63" s="8" t="str">
        <f t="shared" si="5"/>
        <v/>
      </c>
    </row>
    <row r="64" spans="1:16">
      <c r="A64" s="5">
        <v>11</v>
      </c>
      <c r="B64" s="64"/>
      <c r="C64" s="65"/>
      <c r="D64" s="66"/>
      <c r="E64" s="6"/>
      <c r="F64" s="6"/>
      <c r="G64" s="172"/>
      <c r="H64" s="173"/>
      <c r="I64" s="174"/>
      <c r="J64" s="41"/>
      <c r="K64" s="6"/>
      <c r="L64" s="6"/>
      <c r="M64" s="4"/>
      <c r="N64" s="8" t="str">
        <f t="shared" si="6"/>
        <v/>
      </c>
      <c r="O64" s="8" t="str">
        <f t="shared" si="4"/>
        <v>48</v>
      </c>
      <c r="P64" s="8" t="str">
        <f t="shared" si="5"/>
        <v/>
      </c>
    </row>
    <row r="65" spans="1:21">
      <c r="A65" s="4"/>
      <c r="B65" s="4"/>
      <c r="C65" s="4"/>
      <c r="D65" s="4"/>
      <c r="E65" s="4"/>
      <c r="F65" s="4"/>
      <c r="G65" s="175"/>
      <c r="H65" s="175"/>
      <c r="I65" s="175"/>
      <c r="J65" s="139"/>
      <c r="K65" s="4"/>
      <c r="L65" s="4"/>
      <c r="N65" s="8" t="str">
        <f t="shared" si="6"/>
        <v/>
      </c>
      <c r="O65" s="8" t="str">
        <f t="shared" si="4"/>
        <v>48</v>
      </c>
      <c r="P65" s="8" t="str">
        <f t="shared" si="5"/>
        <v/>
      </c>
    </row>
    <row r="66" spans="1:21">
      <c r="A66" s="4"/>
      <c r="B66" s="63"/>
      <c r="C66" s="65"/>
      <c r="D66" s="66"/>
      <c r="E66" s="6"/>
      <c r="F66" s="6"/>
      <c r="G66" s="172"/>
      <c r="H66" s="173"/>
      <c r="I66" s="174"/>
      <c r="J66" s="121"/>
      <c r="K66" s="6"/>
      <c r="L66" s="6"/>
      <c r="M66" s="4"/>
      <c r="N66" s="8" t="str">
        <f t="shared" si="6"/>
        <v/>
      </c>
      <c r="O66" s="8" t="str">
        <f t="shared" si="4"/>
        <v>48</v>
      </c>
      <c r="P66" s="8" t="str">
        <f t="shared" si="5"/>
        <v/>
      </c>
    </row>
    <row r="67" spans="1:21">
      <c r="A67" s="4"/>
      <c r="B67" s="4"/>
      <c r="C67" s="4"/>
      <c r="D67" s="4"/>
      <c r="E67" s="4"/>
      <c r="F67" s="4"/>
      <c r="G67" s="175"/>
      <c r="H67" s="175"/>
      <c r="I67" s="175"/>
      <c r="J67" s="139"/>
      <c r="K67" s="4"/>
      <c r="L67" s="4"/>
      <c r="N67" s="8" t="str">
        <f t="shared" si="6"/>
        <v/>
      </c>
      <c r="O67" s="8" t="str">
        <f t="shared" si="4"/>
        <v>48</v>
      </c>
      <c r="P67" s="8" t="str">
        <f t="shared" si="5"/>
        <v/>
      </c>
    </row>
    <row r="68" spans="1:21" ht="21">
      <c r="A68" s="1"/>
      <c r="B68" s="2" t="s">
        <v>39</v>
      </c>
      <c r="C68" s="3"/>
      <c r="D68" s="3"/>
      <c r="E68" s="27" t="s">
        <v>37</v>
      </c>
      <c r="F68" s="4"/>
      <c r="G68" s="175"/>
      <c r="H68" s="175"/>
      <c r="I68" s="175"/>
      <c r="J68" s="139"/>
      <c r="K68" s="4"/>
      <c r="L68" s="4"/>
      <c r="M68" s="4"/>
      <c r="N68" s="8" t="str">
        <f t="shared" si="6"/>
        <v/>
      </c>
      <c r="O68" s="8" t="str">
        <f t="shared" si="4"/>
        <v>48</v>
      </c>
      <c r="P68" s="8" t="str">
        <f t="shared" si="5"/>
        <v/>
      </c>
    </row>
    <row r="69" spans="1:21" ht="16.5">
      <c r="A69" s="1"/>
      <c r="B69" s="4"/>
      <c r="C69" s="4"/>
      <c r="D69" s="4"/>
      <c r="E69" s="4"/>
      <c r="F69" s="4"/>
      <c r="G69" s="175"/>
      <c r="H69" s="175"/>
      <c r="I69" s="175"/>
      <c r="J69" s="139"/>
      <c r="K69" s="4"/>
      <c r="L69" s="4"/>
      <c r="M69" s="4"/>
      <c r="N69" s="8" t="str">
        <f t="shared" si="6"/>
        <v/>
      </c>
      <c r="O69" s="8" t="str">
        <f t="shared" ref="O69:O100" si="7">"48"&amp;J85&amp;""</f>
        <v>48</v>
      </c>
      <c r="P69" s="8" t="str">
        <f t="shared" ref="P69:P100" si="8">IF(E85=100,"48"&amp;J85&amp;"","")</f>
        <v/>
      </c>
    </row>
    <row r="70" spans="1:21">
      <c r="A70" s="5">
        <v>1</v>
      </c>
      <c r="B70" s="120" t="s">
        <v>698</v>
      </c>
      <c r="C70" s="141"/>
      <c r="D70" s="142"/>
      <c r="E70" s="41">
        <v>855</v>
      </c>
      <c r="F70" s="41">
        <v>0</v>
      </c>
      <c r="G70" s="223"/>
      <c r="H70" s="177"/>
      <c r="I70" s="178"/>
      <c r="J70" s="132"/>
      <c r="K70" s="41"/>
      <c r="L70" s="121"/>
      <c r="M70" s="139">
        <v>1</v>
      </c>
      <c r="N70" s="8" t="str">
        <f t="shared" si="6"/>
        <v/>
      </c>
      <c r="O70" s="8" t="str">
        <f t="shared" si="7"/>
        <v>48</v>
      </c>
      <c r="P70" s="8" t="str">
        <f t="shared" si="8"/>
        <v/>
      </c>
    </row>
    <row r="71" spans="1:21">
      <c r="A71" s="5">
        <v>2</v>
      </c>
      <c r="B71" s="120" t="s">
        <v>717</v>
      </c>
      <c r="C71" s="141"/>
      <c r="D71" s="142"/>
      <c r="E71" s="287"/>
      <c r="F71" s="205"/>
      <c r="G71" s="176"/>
      <c r="H71" s="177"/>
      <c r="I71" s="178"/>
      <c r="J71" s="41"/>
      <c r="K71" s="41"/>
      <c r="L71" s="41"/>
      <c r="M71" s="139">
        <v>1</v>
      </c>
      <c r="N71" s="8" t="str">
        <f t="shared" si="6"/>
        <v/>
      </c>
      <c r="O71" s="8" t="str">
        <f t="shared" si="7"/>
        <v>48</v>
      </c>
      <c r="P71" s="8" t="str">
        <f t="shared" si="8"/>
        <v/>
      </c>
    </row>
    <row r="72" spans="1:21">
      <c r="A72" s="5">
        <v>3</v>
      </c>
      <c r="B72" s="120" t="s">
        <v>725</v>
      </c>
      <c r="C72" s="141"/>
      <c r="D72" s="142"/>
      <c r="E72" s="41">
        <v>855</v>
      </c>
      <c r="F72" s="41">
        <v>0</v>
      </c>
      <c r="G72" s="223"/>
      <c r="H72" s="177"/>
      <c r="I72" s="178"/>
      <c r="J72" s="121"/>
      <c r="K72" s="41"/>
      <c r="L72" s="41"/>
      <c r="M72" s="139">
        <v>1</v>
      </c>
      <c r="N72" s="8" t="str">
        <f t="shared" si="6"/>
        <v/>
      </c>
      <c r="O72" s="8" t="str">
        <f t="shared" si="7"/>
        <v>48</v>
      </c>
      <c r="P72" s="8" t="str">
        <f t="shared" si="8"/>
        <v/>
      </c>
    </row>
    <row r="73" spans="1:21">
      <c r="A73" s="5">
        <v>4</v>
      </c>
      <c r="B73" s="120" t="s">
        <v>891</v>
      </c>
      <c r="C73" s="141"/>
      <c r="D73" s="142"/>
      <c r="E73" s="41">
        <v>855</v>
      </c>
      <c r="F73" s="41">
        <v>0</v>
      </c>
      <c r="G73" s="223"/>
      <c r="H73" s="177"/>
      <c r="I73" s="178"/>
      <c r="J73" s="121"/>
      <c r="K73" s="41"/>
      <c r="L73" s="41"/>
      <c r="M73" s="123">
        <v>1</v>
      </c>
      <c r="N73" s="8" t="str">
        <f t="shared" si="6"/>
        <v/>
      </c>
      <c r="O73" s="8" t="str">
        <f t="shared" si="7"/>
        <v>48</v>
      </c>
      <c r="P73" s="8" t="str">
        <f t="shared" si="8"/>
        <v/>
      </c>
    </row>
    <row r="74" spans="1:21">
      <c r="A74" s="5">
        <v>5</v>
      </c>
      <c r="B74" s="120" t="s">
        <v>1016</v>
      </c>
      <c r="C74" s="124"/>
      <c r="D74" s="125"/>
      <c r="E74" s="121">
        <v>769</v>
      </c>
      <c r="F74" s="121">
        <v>0</v>
      </c>
      <c r="G74" s="223"/>
      <c r="H74" s="179"/>
      <c r="I74" s="180"/>
      <c r="J74" s="105"/>
      <c r="K74" s="105"/>
      <c r="L74" s="41"/>
      <c r="M74" s="123">
        <v>1</v>
      </c>
      <c r="N74" s="8" t="str">
        <f t="shared" si="6"/>
        <v/>
      </c>
      <c r="O74" s="8" t="str">
        <f t="shared" si="7"/>
        <v>48</v>
      </c>
      <c r="P74" s="8" t="str">
        <f t="shared" si="8"/>
        <v/>
      </c>
    </row>
    <row r="75" spans="1:21">
      <c r="A75" s="5">
        <v>6</v>
      </c>
      <c r="B75" s="120" t="s">
        <v>1017</v>
      </c>
      <c r="C75" s="141"/>
      <c r="D75" s="142"/>
      <c r="E75" s="41">
        <v>769</v>
      </c>
      <c r="F75" s="41">
        <v>0</v>
      </c>
      <c r="G75" s="223"/>
      <c r="H75" s="177"/>
      <c r="I75" s="178"/>
      <c r="J75" s="41"/>
      <c r="K75" s="41"/>
      <c r="L75" s="41"/>
      <c r="M75" s="123">
        <v>1</v>
      </c>
      <c r="N75" s="8" t="str">
        <f t="shared" si="6"/>
        <v/>
      </c>
      <c r="O75" s="8" t="str">
        <f t="shared" si="7"/>
        <v>48</v>
      </c>
      <c r="P75" s="8" t="str">
        <f t="shared" si="8"/>
        <v/>
      </c>
    </row>
    <row r="76" spans="1:21">
      <c r="A76" s="5">
        <v>7</v>
      </c>
      <c r="B76" s="120" t="s">
        <v>1040</v>
      </c>
      <c r="C76" s="141"/>
      <c r="D76" s="142"/>
      <c r="E76" s="41">
        <v>726</v>
      </c>
      <c r="F76" s="41">
        <v>0</v>
      </c>
      <c r="G76" s="223"/>
      <c r="H76" s="177"/>
      <c r="I76" s="178"/>
      <c r="J76" s="41"/>
      <c r="K76" s="41"/>
      <c r="L76" s="41"/>
      <c r="M76" s="123">
        <v>1</v>
      </c>
      <c r="N76" s="8" t="str">
        <f t="shared" si="6"/>
        <v/>
      </c>
      <c r="O76" s="8" t="str">
        <f t="shared" si="7"/>
        <v>483312</v>
      </c>
      <c r="P76" s="8" t="str">
        <f t="shared" si="8"/>
        <v/>
      </c>
    </row>
    <row r="77" spans="1:21">
      <c r="A77" s="5">
        <v>8</v>
      </c>
      <c r="B77" s="120" t="s">
        <v>1041</v>
      </c>
      <c r="C77" s="141"/>
      <c r="D77" s="142"/>
      <c r="E77" s="41">
        <v>726</v>
      </c>
      <c r="F77" s="41">
        <v>0</v>
      </c>
      <c r="G77" s="223"/>
      <c r="H77" s="177"/>
      <c r="I77" s="178"/>
      <c r="J77" s="121"/>
      <c r="K77" s="41"/>
      <c r="L77" s="41"/>
      <c r="M77" s="123">
        <v>1</v>
      </c>
      <c r="N77" s="8" t="str">
        <f t="shared" si="6"/>
        <v/>
      </c>
      <c r="O77" s="8" t="str">
        <f t="shared" si="7"/>
        <v>48</v>
      </c>
      <c r="P77" s="8" t="str">
        <f t="shared" si="8"/>
        <v/>
      </c>
    </row>
    <row r="78" spans="1:21">
      <c r="A78" s="5">
        <v>9</v>
      </c>
      <c r="B78" s="373"/>
      <c r="C78" s="376"/>
      <c r="D78" s="377"/>
      <c r="E78" s="41"/>
      <c r="F78" s="41"/>
      <c r="G78" s="378"/>
      <c r="H78" s="379"/>
      <c r="I78" s="380"/>
      <c r="J78" s="41"/>
      <c r="K78" s="41"/>
      <c r="L78" s="41"/>
      <c r="M78" s="139"/>
      <c r="N78" s="8" t="str">
        <f t="shared" si="6"/>
        <v/>
      </c>
      <c r="O78" s="8" t="str">
        <f t="shared" si="7"/>
        <v>48</v>
      </c>
      <c r="P78" s="8" t="str">
        <f t="shared" si="8"/>
        <v/>
      </c>
    </row>
    <row r="79" spans="1:21">
      <c r="A79" s="5">
        <v>10</v>
      </c>
      <c r="B79" s="120"/>
      <c r="C79" s="141"/>
      <c r="D79" s="142"/>
      <c r="E79" s="41"/>
      <c r="F79" s="41"/>
      <c r="G79" s="176"/>
      <c r="H79" s="177"/>
      <c r="I79" s="178"/>
      <c r="J79" s="285">
        <f>K79*L79</f>
        <v>4968</v>
      </c>
      <c r="K79" s="98">
        <v>828</v>
      </c>
      <c r="L79" s="98">
        <v>6</v>
      </c>
      <c r="M79" s="123"/>
      <c r="N79" s="8" t="str">
        <f t="shared" si="6"/>
        <v/>
      </c>
      <c r="O79" s="8" t="str">
        <f t="shared" si="7"/>
        <v>48</v>
      </c>
      <c r="P79" s="8" t="str">
        <f t="shared" si="8"/>
        <v/>
      </c>
      <c r="R79" t="s">
        <v>681</v>
      </c>
      <c r="T79">
        <f>SUM(J5:J80)</f>
        <v>34396</v>
      </c>
      <c r="U79">
        <v>43827</v>
      </c>
    </row>
    <row r="80" spans="1:21">
      <c r="A80" s="5">
        <v>11</v>
      </c>
      <c r="B80" s="143"/>
      <c r="C80" s="141"/>
      <c r="D80" s="142"/>
      <c r="E80" s="41">
        <v>840</v>
      </c>
      <c r="F80" s="41"/>
      <c r="G80" s="176"/>
      <c r="H80" s="177"/>
      <c r="I80" s="178"/>
      <c r="J80" s="41"/>
      <c r="K80" s="41"/>
      <c r="L80" s="41"/>
      <c r="M80" s="139"/>
      <c r="N80" s="8" t="str">
        <f t="shared" si="6"/>
        <v/>
      </c>
      <c r="O80" s="8" t="str">
        <f t="shared" si="7"/>
        <v>48</v>
      </c>
      <c r="P80" s="8" t="str">
        <f t="shared" si="8"/>
        <v/>
      </c>
    </row>
    <row r="81" spans="1:16">
      <c r="G81" s="175"/>
      <c r="H81" s="175"/>
      <c r="I81" s="175"/>
      <c r="J81" s="123"/>
      <c r="M81" s="4"/>
      <c r="N81" s="8" t="str">
        <f t="shared" si="6"/>
        <v/>
      </c>
      <c r="O81" s="8" t="str">
        <f t="shared" si="7"/>
        <v>48</v>
      </c>
      <c r="P81" s="8" t="str">
        <f t="shared" si="8"/>
        <v/>
      </c>
    </row>
    <row r="82" spans="1:16">
      <c r="G82" s="175"/>
      <c r="H82" s="175"/>
      <c r="I82" s="175"/>
      <c r="J82" s="123"/>
      <c r="M82" s="4"/>
      <c r="N82" s="8" t="str">
        <f t="shared" si="6"/>
        <v/>
      </c>
      <c r="O82" s="8" t="str">
        <f t="shared" si="7"/>
        <v>48</v>
      </c>
      <c r="P82" s="8" t="str">
        <f t="shared" si="8"/>
        <v/>
      </c>
    </row>
    <row r="83" spans="1:16">
      <c r="G83" s="175"/>
      <c r="H83" s="175"/>
      <c r="I83" s="175"/>
      <c r="J83" s="123"/>
      <c r="M83" s="4"/>
      <c r="N83" s="8" t="str">
        <f t="shared" si="6"/>
        <v/>
      </c>
      <c r="O83" s="8" t="str">
        <f t="shared" si="7"/>
        <v>48</v>
      </c>
      <c r="P83" s="8" t="str">
        <f t="shared" si="8"/>
        <v/>
      </c>
    </row>
    <row r="84" spans="1:16" ht="23.25">
      <c r="A84" s="1"/>
      <c r="B84" s="2" t="s">
        <v>20</v>
      </c>
      <c r="C84" s="3"/>
      <c r="D84" s="3"/>
      <c r="E84" s="27" t="s">
        <v>36</v>
      </c>
      <c r="F84" s="4"/>
      <c r="G84" s="99"/>
      <c r="H84" s="175"/>
      <c r="I84" s="175"/>
      <c r="J84" s="139"/>
      <c r="K84" s="4"/>
      <c r="L84" s="4"/>
      <c r="M84" s="4"/>
      <c r="N84" s="8" t="str">
        <f t="shared" si="6"/>
        <v/>
      </c>
      <c r="O84" s="8" t="str">
        <f t="shared" si="7"/>
        <v>48</v>
      </c>
      <c r="P84" s="8" t="str">
        <f t="shared" si="8"/>
        <v/>
      </c>
    </row>
    <row r="85" spans="1:16" ht="16.5">
      <c r="A85" s="1"/>
      <c r="B85" s="4"/>
      <c r="C85" s="4"/>
      <c r="D85" s="4"/>
      <c r="E85" s="4"/>
      <c r="F85" s="4"/>
      <c r="G85" s="175"/>
      <c r="H85" s="175"/>
      <c r="I85" s="175"/>
      <c r="J85" s="139"/>
      <c r="K85" s="4"/>
      <c r="L85" s="4"/>
      <c r="M85" s="4"/>
      <c r="N85" s="8" t="str">
        <f>IF(F101&gt;0,"48"&amp;J101&amp;"","")</f>
        <v/>
      </c>
      <c r="O85" s="8" t="str">
        <f>"48"&amp;J101&amp;""</f>
        <v>48</v>
      </c>
      <c r="P85" s="8" t="str">
        <f>IF(E101=100,"48"&amp;J101&amp;"","")</f>
        <v/>
      </c>
    </row>
    <row r="86" spans="1:16">
      <c r="A86" s="5">
        <v>1</v>
      </c>
      <c r="B86" s="120" t="s">
        <v>872</v>
      </c>
      <c r="C86" s="141"/>
      <c r="D86" s="142"/>
      <c r="E86" s="41">
        <v>726</v>
      </c>
      <c r="F86" s="41">
        <v>0</v>
      </c>
      <c r="G86" s="223"/>
      <c r="H86" s="177"/>
      <c r="I86" s="178"/>
      <c r="J86" s="121"/>
      <c r="K86" s="41"/>
      <c r="L86" s="41"/>
      <c r="M86" s="139">
        <v>1</v>
      </c>
      <c r="N86" s="8" t="str">
        <f>IF(F102&gt;0,"48"&amp;J102&amp;"","")</f>
        <v/>
      </c>
      <c r="O86" s="8" t="str">
        <f>"48"&amp;J102&amp;""</f>
        <v>48</v>
      </c>
      <c r="P86" s="8" t="str">
        <f>IF(E102=100,"48"&amp;J102&amp;"","")</f>
        <v/>
      </c>
    </row>
    <row r="87" spans="1:16">
      <c r="A87" s="5">
        <v>2</v>
      </c>
      <c r="B87" s="145" t="s">
        <v>886</v>
      </c>
      <c r="C87" s="146"/>
      <c r="D87" s="147"/>
      <c r="E87" s="132">
        <v>810</v>
      </c>
      <c r="F87" s="132">
        <v>0</v>
      </c>
      <c r="G87" s="223"/>
      <c r="H87" s="177"/>
      <c r="I87" s="178"/>
      <c r="J87" s="121"/>
      <c r="K87" s="121"/>
      <c r="L87" s="41"/>
      <c r="M87" s="123">
        <v>1</v>
      </c>
      <c r="N87" s="8" t="str">
        <f>IF(F103&gt;0,"48"&amp;J103&amp;"","")</f>
        <v/>
      </c>
      <c r="O87" s="8" t="str">
        <f>"48"&amp;J103&amp;""</f>
        <v>48</v>
      </c>
      <c r="P87" s="8" t="str">
        <f>IF(E103=100,"48"&amp;J103&amp;"","")</f>
        <v/>
      </c>
    </row>
    <row r="88" spans="1:16">
      <c r="A88" s="5">
        <v>3</v>
      </c>
      <c r="B88" s="120" t="s">
        <v>985</v>
      </c>
      <c r="C88" s="141"/>
      <c r="D88" s="142"/>
      <c r="E88" s="41">
        <v>810</v>
      </c>
      <c r="F88" s="41">
        <v>0</v>
      </c>
      <c r="G88" s="223"/>
      <c r="H88" s="177"/>
      <c r="I88" s="178"/>
      <c r="J88" s="41"/>
      <c r="K88" s="41"/>
      <c r="L88" s="41"/>
      <c r="M88" s="123">
        <v>1</v>
      </c>
      <c r="N88" s="8" t="str">
        <f>IF(F103&gt;0,"48"&amp;J103&amp;"","")</f>
        <v/>
      </c>
      <c r="O88" s="8" t="str">
        <f>"48"&amp;J103&amp;""</f>
        <v>48</v>
      </c>
      <c r="P88" s="8" t="str">
        <f>IF(E103=100,"48"&amp;J103&amp;"","")</f>
        <v/>
      </c>
    </row>
    <row r="89" spans="1:16">
      <c r="A89" s="5">
        <v>4</v>
      </c>
      <c r="B89" s="120" t="s">
        <v>1124</v>
      </c>
      <c r="C89" s="141"/>
      <c r="D89" s="142"/>
      <c r="E89" s="41">
        <v>585</v>
      </c>
      <c r="F89" s="41">
        <v>0</v>
      </c>
      <c r="G89" s="223"/>
      <c r="H89" s="177"/>
      <c r="I89" s="178"/>
      <c r="J89" s="41"/>
      <c r="K89" s="41"/>
      <c r="L89" s="41"/>
      <c r="M89" s="123">
        <v>1</v>
      </c>
      <c r="N89" s="8" t="str">
        <f>IF(F104&gt;0,"48"&amp;J104&amp;"","")</f>
        <v/>
      </c>
      <c r="O89" s="8" t="str">
        <f>"48"&amp;J104&amp;""</f>
        <v>48</v>
      </c>
      <c r="P89" s="8" t="str">
        <f>IF(E104=100,"48"&amp;J104&amp;"","")</f>
        <v/>
      </c>
    </row>
    <row r="90" spans="1:16">
      <c r="A90" s="5">
        <v>5</v>
      </c>
      <c r="B90" s="120"/>
      <c r="C90" s="141"/>
      <c r="D90" s="142"/>
      <c r="E90" s="41"/>
      <c r="F90" s="41"/>
      <c r="G90" s="176"/>
      <c r="H90" s="177"/>
      <c r="I90" s="178"/>
      <c r="J90" s="41"/>
      <c r="K90" s="41"/>
      <c r="L90" s="41"/>
      <c r="M90" s="123"/>
      <c r="N90" s="8" t="str">
        <f>IF(F105&gt;0,"48"&amp;J105&amp;"","")</f>
        <v/>
      </c>
      <c r="O90" s="8" t="str">
        <f>"48"&amp;J105&amp;""</f>
        <v>48</v>
      </c>
      <c r="P90" s="8" t="str">
        <f>IF(E105=100,"48"&amp;J105&amp;"","")</f>
        <v/>
      </c>
    </row>
    <row r="91" spans="1:16">
      <c r="A91" s="5">
        <v>6</v>
      </c>
      <c r="B91" s="120"/>
      <c r="C91" s="141"/>
      <c r="D91" s="142"/>
      <c r="E91" s="41"/>
      <c r="F91" s="41"/>
      <c r="G91" s="176"/>
      <c r="H91" s="177"/>
      <c r="I91" s="178"/>
      <c r="J91" s="41"/>
      <c r="K91" s="41"/>
      <c r="L91" s="41"/>
      <c r="M91" s="123"/>
      <c r="N91" s="8" t="str">
        <f>IF(F106&gt;0,"48"&amp;J106&amp;"","")</f>
        <v/>
      </c>
      <c r="O91" s="8" t="str">
        <f>"48"&amp;J106&amp;""</f>
        <v>48</v>
      </c>
      <c r="P91" s="8" t="str">
        <f>IF(E106=100,"48"&amp;J106&amp;"","")</f>
        <v/>
      </c>
    </row>
    <row r="92" spans="1:16">
      <c r="A92" s="5">
        <v>7</v>
      </c>
      <c r="B92" s="143"/>
      <c r="C92" s="141"/>
      <c r="D92" s="142"/>
      <c r="E92" s="41"/>
      <c r="F92" s="41"/>
      <c r="G92" s="176"/>
      <c r="H92" s="177"/>
      <c r="I92" s="178"/>
      <c r="J92" s="41">
        <f>K92*L92</f>
        <v>3312</v>
      </c>
      <c r="K92" s="41">
        <v>828</v>
      </c>
      <c r="L92" s="41">
        <v>4</v>
      </c>
      <c r="M92" s="123"/>
      <c r="N92" s="8" t="str">
        <f t="shared" ref="N92:N121" si="9">IF(F108&gt;0,"48"&amp;J108&amp;"","")</f>
        <v/>
      </c>
      <c r="O92" s="8" t="str">
        <f t="shared" si="7"/>
        <v>48</v>
      </c>
      <c r="P92" s="8" t="str">
        <f t="shared" si="8"/>
        <v/>
      </c>
    </row>
    <row r="93" spans="1:16">
      <c r="A93" s="5">
        <v>8</v>
      </c>
      <c r="B93" s="143"/>
      <c r="C93" s="141"/>
      <c r="D93" s="142"/>
      <c r="E93" s="41"/>
      <c r="F93" s="41"/>
      <c r="G93" s="176"/>
      <c r="H93" s="177"/>
      <c r="I93" s="178"/>
      <c r="J93" s="41"/>
      <c r="K93" s="41"/>
      <c r="L93" s="41"/>
      <c r="M93" s="139"/>
      <c r="N93" s="8" t="str">
        <f t="shared" si="9"/>
        <v/>
      </c>
      <c r="O93" s="8" t="str">
        <f t="shared" si="7"/>
        <v>48</v>
      </c>
      <c r="P93" s="8" t="str">
        <f t="shared" si="8"/>
        <v/>
      </c>
    </row>
    <row r="94" spans="1:16">
      <c r="A94" s="5">
        <v>9</v>
      </c>
      <c r="B94" s="143"/>
      <c r="C94" s="141"/>
      <c r="D94" s="142"/>
      <c r="E94" s="41"/>
      <c r="F94" s="41"/>
      <c r="G94" s="176"/>
      <c r="H94" s="177"/>
      <c r="I94" s="178"/>
      <c r="J94" s="41"/>
      <c r="K94" s="41"/>
      <c r="L94" s="41"/>
      <c r="M94" s="139"/>
      <c r="N94" s="8" t="str">
        <f t="shared" si="9"/>
        <v/>
      </c>
      <c r="O94" s="8" t="str">
        <f t="shared" si="7"/>
        <v>484140</v>
      </c>
      <c r="P94" s="8" t="str">
        <f t="shared" si="8"/>
        <v/>
      </c>
    </row>
    <row r="95" spans="1:16">
      <c r="A95" s="5">
        <v>10</v>
      </c>
      <c r="B95" s="143"/>
      <c r="C95" s="141"/>
      <c r="D95" s="142"/>
      <c r="E95" s="41"/>
      <c r="F95" s="41"/>
      <c r="G95" s="176"/>
      <c r="H95" s="177"/>
      <c r="I95" s="178"/>
      <c r="J95" s="41"/>
      <c r="K95" s="41"/>
      <c r="L95" s="41"/>
      <c r="M95" s="139"/>
      <c r="N95" s="8" t="str">
        <f t="shared" si="9"/>
        <v/>
      </c>
      <c r="O95" s="8" t="str">
        <f t="shared" si="7"/>
        <v>48</v>
      </c>
      <c r="P95" s="8" t="str">
        <f t="shared" si="8"/>
        <v/>
      </c>
    </row>
    <row r="96" spans="1:16">
      <c r="A96" s="5">
        <v>11</v>
      </c>
      <c r="B96" s="143"/>
      <c r="C96" s="141"/>
      <c r="D96" s="142"/>
      <c r="E96" s="41">
        <v>45</v>
      </c>
      <c r="F96" s="41"/>
      <c r="G96" s="176"/>
      <c r="H96" s="177"/>
      <c r="I96" s="178"/>
      <c r="J96" s="41"/>
      <c r="K96" s="41"/>
      <c r="L96" s="41"/>
      <c r="M96" s="139"/>
      <c r="N96" s="8" t="str">
        <f t="shared" si="9"/>
        <v/>
      </c>
      <c r="O96" s="8" t="str">
        <f t="shared" si="7"/>
        <v>48</v>
      </c>
      <c r="P96" s="8" t="str">
        <f t="shared" si="8"/>
        <v/>
      </c>
    </row>
    <row r="97" spans="1:16">
      <c r="A97" s="4"/>
      <c r="B97" s="4"/>
      <c r="C97" s="4"/>
      <c r="D97" s="4"/>
      <c r="E97" s="4"/>
      <c r="F97" s="4"/>
      <c r="G97" s="175"/>
      <c r="H97" s="175"/>
      <c r="I97" s="175"/>
      <c r="J97" s="139"/>
      <c r="K97" s="4"/>
      <c r="L97" s="4"/>
      <c r="M97" s="4"/>
      <c r="N97" s="8" t="str">
        <f t="shared" si="9"/>
        <v/>
      </c>
      <c r="O97" s="8" t="str">
        <f t="shared" si="7"/>
        <v>48</v>
      </c>
      <c r="P97" s="8" t="str">
        <f t="shared" si="8"/>
        <v/>
      </c>
    </row>
    <row r="98" spans="1:16">
      <c r="A98" s="4"/>
      <c r="B98" s="4"/>
      <c r="C98" s="4"/>
      <c r="D98" s="4"/>
      <c r="E98" s="4"/>
      <c r="F98" s="4"/>
      <c r="G98" s="175"/>
      <c r="H98" s="175"/>
      <c r="I98" s="175"/>
      <c r="J98" s="139"/>
      <c r="K98" s="4"/>
      <c r="L98" s="4"/>
      <c r="M98" s="4"/>
      <c r="N98" s="8" t="str">
        <f t="shared" si="9"/>
        <v/>
      </c>
      <c r="O98" s="8" t="str">
        <f t="shared" si="7"/>
        <v>48</v>
      </c>
      <c r="P98" s="8" t="str">
        <f t="shared" si="8"/>
        <v/>
      </c>
    </row>
    <row r="99" spans="1:16">
      <c r="A99" s="4"/>
      <c r="B99" s="4"/>
      <c r="C99" s="4"/>
      <c r="D99" s="4"/>
      <c r="E99" s="4"/>
      <c r="F99" s="4"/>
      <c r="G99" s="175"/>
      <c r="H99" s="175"/>
      <c r="I99" s="175"/>
      <c r="J99" s="139"/>
      <c r="K99" s="4"/>
      <c r="L99" s="4"/>
      <c r="M99" s="4"/>
      <c r="N99" s="8" t="str">
        <f t="shared" si="9"/>
        <v/>
      </c>
      <c r="O99" s="8" t="str">
        <f t="shared" si="7"/>
        <v>48</v>
      </c>
      <c r="P99" s="8" t="str">
        <f t="shared" si="8"/>
        <v/>
      </c>
    </row>
    <row r="100" spans="1:16" ht="21">
      <c r="A100" s="1"/>
      <c r="B100" s="2" t="s">
        <v>21</v>
      </c>
      <c r="C100" s="3"/>
      <c r="D100" s="3"/>
      <c r="E100" s="27" t="s">
        <v>36</v>
      </c>
      <c r="F100" s="4"/>
      <c r="G100" s="175"/>
      <c r="H100" s="175"/>
      <c r="I100" s="175"/>
      <c r="J100" s="139"/>
      <c r="K100" s="4"/>
      <c r="L100" s="4"/>
      <c r="M100" s="4"/>
      <c r="N100" s="8" t="str">
        <f t="shared" si="9"/>
        <v/>
      </c>
      <c r="O100" s="8" t="str">
        <f t="shared" si="7"/>
        <v>48</v>
      </c>
      <c r="P100" s="8" t="str">
        <f t="shared" si="8"/>
        <v/>
      </c>
    </row>
    <row r="101" spans="1:16" ht="16.5">
      <c r="A101" s="1"/>
      <c r="B101" s="4"/>
      <c r="C101" s="4"/>
      <c r="D101" s="4"/>
      <c r="E101" s="4"/>
      <c r="F101" s="4"/>
      <c r="G101" s="175"/>
      <c r="H101" s="175"/>
      <c r="I101" s="175"/>
      <c r="J101" s="139"/>
      <c r="K101" s="4"/>
      <c r="L101" s="4"/>
      <c r="M101" s="4"/>
      <c r="N101" s="8" t="str">
        <f t="shared" si="9"/>
        <v/>
      </c>
      <c r="O101" s="8" t="str">
        <f t="shared" ref="O101:O132" si="10">"48"&amp;J117&amp;""</f>
        <v>48</v>
      </c>
      <c r="P101" s="8" t="str">
        <f t="shared" ref="P101:P132" si="11">IF(E117=100,"48"&amp;J117&amp;"","")</f>
        <v/>
      </c>
    </row>
    <row r="102" spans="1:16">
      <c r="A102" s="5">
        <v>1</v>
      </c>
      <c r="B102" s="120" t="s">
        <v>703</v>
      </c>
      <c r="C102" s="141"/>
      <c r="D102" s="142"/>
      <c r="E102" s="41">
        <v>810</v>
      </c>
      <c r="F102" s="41">
        <v>0</v>
      </c>
      <c r="G102" s="223"/>
      <c r="H102" s="177"/>
      <c r="I102" s="178"/>
      <c r="J102" s="41"/>
      <c r="K102" s="41"/>
      <c r="L102" s="41"/>
      <c r="M102" s="123">
        <v>1</v>
      </c>
      <c r="N102" s="8" t="str">
        <f t="shared" si="9"/>
        <v/>
      </c>
      <c r="O102" s="8" t="str">
        <f t="shared" si="10"/>
        <v>48</v>
      </c>
      <c r="P102" s="8" t="str">
        <f t="shared" si="11"/>
        <v/>
      </c>
    </row>
    <row r="103" spans="1:16">
      <c r="A103" s="5">
        <v>2</v>
      </c>
      <c r="B103" s="120" t="s">
        <v>710</v>
      </c>
      <c r="C103" s="141"/>
      <c r="D103" s="142"/>
      <c r="E103" s="41">
        <v>810</v>
      </c>
      <c r="F103" s="41">
        <v>0</v>
      </c>
      <c r="G103" s="223"/>
      <c r="H103" s="177"/>
      <c r="I103" s="178"/>
      <c r="J103" s="41"/>
      <c r="K103" s="41"/>
      <c r="L103" s="41"/>
      <c r="M103" s="123">
        <v>1</v>
      </c>
      <c r="N103" s="8" t="str">
        <f t="shared" si="9"/>
        <v/>
      </c>
      <c r="O103" s="8" t="str">
        <f t="shared" si="10"/>
        <v>48</v>
      </c>
      <c r="P103" s="8" t="str">
        <f t="shared" si="11"/>
        <v/>
      </c>
    </row>
    <row r="104" spans="1:16">
      <c r="A104" s="5">
        <v>3</v>
      </c>
      <c r="B104" s="120" t="s">
        <v>716</v>
      </c>
      <c r="C104" s="141"/>
      <c r="D104" s="142"/>
      <c r="E104" s="41">
        <v>810</v>
      </c>
      <c r="F104" s="41">
        <v>0</v>
      </c>
      <c r="G104" s="223"/>
      <c r="H104" s="177"/>
      <c r="I104" s="178"/>
      <c r="J104" s="41"/>
      <c r="K104" s="41"/>
      <c r="L104" s="41"/>
      <c r="M104" s="123">
        <v>1</v>
      </c>
      <c r="N104" s="8" t="str">
        <f t="shared" si="9"/>
        <v/>
      </c>
      <c r="O104" s="8" t="str">
        <f t="shared" si="10"/>
        <v>48</v>
      </c>
      <c r="P104" s="8" t="str">
        <f t="shared" si="11"/>
        <v/>
      </c>
    </row>
    <row r="105" spans="1:16">
      <c r="A105" s="5">
        <v>4</v>
      </c>
      <c r="B105" s="120" t="s">
        <v>914</v>
      </c>
      <c r="C105" s="141"/>
      <c r="D105" s="142"/>
      <c r="E105" s="41">
        <v>810</v>
      </c>
      <c r="F105" s="41">
        <v>0</v>
      </c>
      <c r="G105" s="223"/>
      <c r="H105" s="177"/>
      <c r="I105" s="178"/>
      <c r="J105" s="41"/>
      <c r="K105" s="41"/>
      <c r="L105" s="41"/>
      <c r="M105" s="123">
        <v>1</v>
      </c>
      <c r="N105" s="8" t="str">
        <f t="shared" si="9"/>
        <v/>
      </c>
      <c r="O105" s="8" t="str">
        <f t="shared" si="10"/>
        <v>48</v>
      </c>
      <c r="P105" s="8" t="str">
        <f t="shared" si="11"/>
        <v/>
      </c>
    </row>
    <row r="106" spans="1:16">
      <c r="A106" s="5">
        <v>5</v>
      </c>
      <c r="B106" s="120"/>
      <c r="C106" s="141"/>
      <c r="D106" s="142"/>
      <c r="E106" s="41"/>
      <c r="F106" s="41"/>
      <c r="G106" s="176"/>
      <c r="H106" s="177"/>
      <c r="I106" s="178"/>
      <c r="J106" s="41"/>
      <c r="K106" s="41"/>
      <c r="L106" s="41"/>
      <c r="M106" s="123"/>
      <c r="N106" s="8" t="str">
        <f t="shared" si="9"/>
        <v/>
      </c>
      <c r="O106" s="8" t="str">
        <f t="shared" si="10"/>
        <v>48</v>
      </c>
      <c r="P106" s="8" t="str">
        <f t="shared" si="11"/>
        <v/>
      </c>
    </row>
    <row r="107" spans="1:16">
      <c r="A107" s="5">
        <v>6</v>
      </c>
      <c r="B107" s="120"/>
      <c r="C107" s="141"/>
      <c r="D107" s="142"/>
      <c r="E107" s="41"/>
      <c r="F107" s="41"/>
      <c r="G107" s="176"/>
      <c r="H107" s="177"/>
      <c r="I107" s="178"/>
      <c r="J107" s="41"/>
      <c r="K107" s="41"/>
      <c r="L107" s="41"/>
      <c r="M107" s="123"/>
      <c r="N107" s="8" t="str">
        <f t="shared" si="9"/>
        <v/>
      </c>
      <c r="O107" s="8" t="str">
        <f t="shared" si="10"/>
        <v>48</v>
      </c>
      <c r="P107" s="8" t="str">
        <f t="shared" si="11"/>
        <v/>
      </c>
    </row>
    <row r="108" spans="1:16">
      <c r="A108" s="5">
        <v>7</v>
      </c>
      <c r="B108" s="120"/>
      <c r="C108" s="141"/>
      <c r="D108" s="142"/>
      <c r="E108" s="41"/>
      <c r="F108" s="41"/>
      <c r="G108" s="176"/>
      <c r="H108" s="177"/>
      <c r="I108" s="178"/>
      <c r="J108" s="41"/>
      <c r="K108" s="41"/>
      <c r="L108" s="41"/>
      <c r="M108" s="123"/>
      <c r="N108" s="8" t="str">
        <f t="shared" si="9"/>
        <v/>
      </c>
      <c r="O108" s="8" t="str">
        <f t="shared" si="10"/>
        <v>48</v>
      </c>
      <c r="P108" s="8" t="str">
        <f t="shared" si="11"/>
        <v/>
      </c>
    </row>
    <row r="109" spans="1:16">
      <c r="A109" s="5">
        <v>8</v>
      </c>
      <c r="B109" s="143"/>
      <c r="C109" s="141"/>
      <c r="D109" s="142"/>
      <c r="E109" s="41"/>
      <c r="F109" s="41"/>
      <c r="G109" s="176"/>
      <c r="H109" s="177"/>
      <c r="I109" s="178"/>
      <c r="J109" s="41"/>
      <c r="K109" s="41"/>
      <c r="L109" s="41"/>
      <c r="M109" s="123"/>
      <c r="N109" s="8" t="str">
        <f t="shared" si="9"/>
        <v/>
      </c>
      <c r="O109" s="8" t="str">
        <f t="shared" si="10"/>
        <v>48</v>
      </c>
      <c r="P109" s="8" t="str">
        <f t="shared" si="11"/>
        <v/>
      </c>
    </row>
    <row r="110" spans="1:16">
      <c r="A110" s="5">
        <v>9</v>
      </c>
      <c r="B110" s="143"/>
      <c r="C110" s="141"/>
      <c r="D110" s="142"/>
      <c r="E110" s="41"/>
      <c r="F110" s="41"/>
      <c r="G110" s="176"/>
      <c r="H110" s="177"/>
      <c r="I110" s="178"/>
      <c r="J110" s="41">
        <f>K110*L110</f>
        <v>4140</v>
      </c>
      <c r="K110" s="41">
        <v>828</v>
      </c>
      <c r="L110" s="41">
        <v>5</v>
      </c>
      <c r="M110" s="123"/>
      <c r="N110" s="8" t="str">
        <f t="shared" si="9"/>
        <v/>
      </c>
      <c r="O110" s="8" t="str">
        <f t="shared" si="10"/>
        <v>484968</v>
      </c>
      <c r="P110" s="8" t="str">
        <f t="shared" si="11"/>
        <v/>
      </c>
    </row>
    <row r="111" spans="1:16">
      <c r="A111" s="5">
        <v>10</v>
      </c>
      <c r="B111" s="143"/>
      <c r="C111" s="141"/>
      <c r="D111" s="142"/>
      <c r="E111" s="41"/>
      <c r="F111" s="41"/>
      <c r="G111" s="176"/>
      <c r="H111" s="177"/>
      <c r="I111" s="178"/>
      <c r="J111" s="41"/>
      <c r="K111" s="41"/>
      <c r="L111" s="41"/>
      <c r="M111" s="123"/>
      <c r="N111" s="8" t="str">
        <f t="shared" si="9"/>
        <v/>
      </c>
      <c r="O111" s="8" t="str">
        <f t="shared" si="10"/>
        <v>48</v>
      </c>
      <c r="P111" s="8" t="str">
        <f t="shared" si="11"/>
        <v/>
      </c>
    </row>
    <row r="112" spans="1:16">
      <c r="A112" s="5">
        <v>11</v>
      </c>
      <c r="B112" s="64"/>
      <c r="C112" s="65"/>
      <c r="D112" s="66"/>
      <c r="E112" s="6"/>
      <c r="F112" s="6"/>
      <c r="G112" s="172"/>
      <c r="H112" s="173"/>
      <c r="I112" s="174"/>
      <c r="J112" s="41"/>
      <c r="K112" s="6"/>
      <c r="L112" s="6"/>
      <c r="M112" s="4"/>
      <c r="N112" s="8" t="str">
        <f t="shared" si="9"/>
        <v/>
      </c>
      <c r="O112" s="8" t="str">
        <f t="shared" si="10"/>
        <v>48</v>
      </c>
      <c r="P112" s="8" t="str">
        <f t="shared" si="11"/>
        <v/>
      </c>
    </row>
    <row r="113" spans="1:16">
      <c r="A113" s="4"/>
      <c r="B113" s="4"/>
      <c r="C113" s="4"/>
      <c r="D113" s="4"/>
      <c r="E113" s="4"/>
      <c r="F113" s="4"/>
      <c r="G113" s="175"/>
      <c r="H113" s="175"/>
      <c r="I113" s="175"/>
      <c r="J113" s="139"/>
      <c r="K113" s="4"/>
      <c r="L113" s="4"/>
      <c r="M113" s="4"/>
      <c r="N113" s="8" t="str">
        <f t="shared" si="9"/>
        <v/>
      </c>
      <c r="O113" s="8" t="str">
        <f t="shared" si="10"/>
        <v>48</v>
      </c>
      <c r="P113" s="8" t="str">
        <f t="shared" si="11"/>
        <v/>
      </c>
    </row>
    <row r="114" spans="1:16">
      <c r="A114" s="4"/>
      <c r="B114" s="4"/>
      <c r="C114" s="4"/>
      <c r="D114" s="4"/>
      <c r="E114" s="4"/>
      <c r="F114" s="4"/>
      <c r="G114" s="175"/>
      <c r="H114" s="175"/>
      <c r="I114" s="175"/>
      <c r="J114" s="139"/>
      <c r="K114" s="4"/>
      <c r="L114" s="4"/>
      <c r="M114" s="4"/>
      <c r="N114" s="8" t="str">
        <f t="shared" si="9"/>
        <v/>
      </c>
      <c r="O114" s="8" t="str">
        <f t="shared" si="10"/>
        <v>48</v>
      </c>
      <c r="P114" s="8" t="str">
        <f t="shared" si="11"/>
        <v/>
      </c>
    </row>
    <row r="115" spans="1:16">
      <c r="A115" s="4"/>
      <c r="B115" s="4"/>
      <c r="C115" s="4"/>
      <c r="D115" s="4"/>
      <c r="E115" s="4"/>
      <c r="F115" s="4"/>
      <c r="G115" s="175"/>
      <c r="H115" s="175"/>
      <c r="I115" s="175"/>
      <c r="J115" s="139"/>
      <c r="K115" s="4"/>
      <c r="L115" s="4"/>
      <c r="M115" s="4"/>
      <c r="N115" s="8" t="str">
        <f t="shared" si="9"/>
        <v/>
      </c>
      <c r="O115" s="8" t="str">
        <f t="shared" si="10"/>
        <v>48</v>
      </c>
      <c r="P115" s="8" t="str">
        <f t="shared" si="11"/>
        <v/>
      </c>
    </row>
    <row r="116" spans="1:16">
      <c r="A116" s="4"/>
      <c r="B116" s="4"/>
      <c r="C116" s="4"/>
      <c r="D116" s="4"/>
      <c r="E116" s="4"/>
      <c r="F116" s="4"/>
      <c r="G116" s="175"/>
      <c r="H116" s="175"/>
      <c r="I116" s="175"/>
      <c r="J116" s="139"/>
      <c r="K116" s="4"/>
      <c r="L116" s="4"/>
      <c r="M116" s="4"/>
      <c r="N116" s="8" t="str">
        <f t="shared" si="9"/>
        <v/>
      </c>
      <c r="O116" s="8" t="str">
        <f t="shared" si="10"/>
        <v>48</v>
      </c>
      <c r="P116" s="8" t="str">
        <f t="shared" si="11"/>
        <v/>
      </c>
    </row>
    <row r="117" spans="1:16" ht="21">
      <c r="A117" s="1"/>
      <c r="B117" s="2" t="s">
        <v>22</v>
      </c>
      <c r="C117" s="3"/>
      <c r="D117" s="3"/>
      <c r="E117" s="27" t="s">
        <v>36</v>
      </c>
      <c r="G117" s="175"/>
      <c r="H117" s="175"/>
      <c r="I117" s="175"/>
      <c r="J117" s="139"/>
      <c r="K117" s="4"/>
      <c r="L117" s="4"/>
      <c r="M117" s="4"/>
      <c r="N117" s="8" t="str">
        <f t="shared" si="9"/>
        <v/>
      </c>
      <c r="O117" s="8" t="str">
        <f t="shared" si="10"/>
        <v>48</v>
      </c>
      <c r="P117" s="8" t="str">
        <f t="shared" si="11"/>
        <v/>
      </c>
    </row>
    <row r="118" spans="1:16" ht="16.5">
      <c r="A118" s="1"/>
      <c r="B118" s="4"/>
      <c r="C118" s="4"/>
      <c r="D118" s="4"/>
      <c r="E118" s="4"/>
      <c r="F118" s="4"/>
      <c r="G118" s="175"/>
      <c r="H118" s="175"/>
      <c r="I118" s="175"/>
      <c r="J118" s="139"/>
      <c r="K118" s="4"/>
      <c r="L118" s="4"/>
      <c r="M118" s="4"/>
      <c r="N118" s="8" t="str">
        <f t="shared" si="9"/>
        <v/>
      </c>
      <c r="O118" s="8" t="str">
        <f t="shared" si="10"/>
        <v>48</v>
      </c>
      <c r="P118" s="8" t="str">
        <f t="shared" si="11"/>
        <v/>
      </c>
    </row>
    <row r="119" spans="1:16">
      <c r="A119" s="5">
        <v>1</v>
      </c>
      <c r="B119" s="63" t="s">
        <v>720</v>
      </c>
      <c r="C119" s="65"/>
      <c r="D119" s="66"/>
      <c r="E119" s="6">
        <v>810</v>
      </c>
      <c r="F119" s="6">
        <v>0</v>
      </c>
      <c r="G119" s="223"/>
      <c r="H119" s="173"/>
      <c r="I119" s="174"/>
      <c r="J119" s="121"/>
      <c r="K119" s="26"/>
      <c r="L119" s="6"/>
      <c r="M119" s="4">
        <v>1</v>
      </c>
      <c r="N119" s="8" t="str">
        <f t="shared" si="9"/>
        <v/>
      </c>
      <c r="O119" s="8" t="str">
        <f t="shared" si="10"/>
        <v>48</v>
      </c>
      <c r="P119" s="8" t="str">
        <f t="shared" si="11"/>
        <v/>
      </c>
    </row>
    <row r="120" spans="1:16">
      <c r="A120" s="5">
        <v>2</v>
      </c>
      <c r="B120" s="120" t="s">
        <v>721</v>
      </c>
      <c r="C120" s="141"/>
      <c r="D120" s="142"/>
      <c r="E120" s="41">
        <v>810</v>
      </c>
      <c r="F120" s="41">
        <v>0</v>
      </c>
      <c r="G120" s="223"/>
      <c r="H120" s="177"/>
      <c r="I120" s="178"/>
      <c r="J120" s="41"/>
      <c r="K120" s="41"/>
      <c r="L120" s="41"/>
      <c r="M120" s="123">
        <v>1</v>
      </c>
      <c r="N120" s="8" t="str">
        <f t="shared" si="9"/>
        <v/>
      </c>
      <c r="O120" s="8" t="str">
        <f t="shared" si="10"/>
        <v>48</v>
      </c>
      <c r="P120" s="8" t="str">
        <f t="shared" si="11"/>
        <v/>
      </c>
    </row>
    <row r="121" spans="1:16">
      <c r="A121" s="5">
        <v>3</v>
      </c>
      <c r="B121" s="63" t="s">
        <v>903</v>
      </c>
      <c r="C121" s="65"/>
      <c r="D121" s="66"/>
      <c r="E121" s="41">
        <v>810</v>
      </c>
      <c r="F121" s="41">
        <v>0</v>
      </c>
      <c r="G121" s="223"/>
      <c r="H121" s="173"/>
      <c r="I121" s="174"/>
      <c r="J121" s="41"/>
      <c r="K121" s="6"/>
      <c r="L121" s="6"/>
      <c r="M121">
        <v>1</v>
      </c>
      <c r="N121" s="8" t="str">
        <f t="shared" si="9"/>
        <v/>
      </c>
      <c r="O121" s="8" t="str">
        <f t="shared" si="10"/>
        <v>48</v>
      </c>
      <c r="P121" s="8" t="str">
        <f t="shared" si="11"/>
        <v/>
      </c>
    </row>
    <row r="122" spans="1:16">
      <c r="A122" s="5">
        <v>4</v>
      </c>
      <c r="B122" s="63" t="s">
        <v>938</v>
      </c>
      <c r="C122" s="65"/>
      <c r="D122" s="66"/>
      <c r="E122" s="41">
        <v>769</v>
      </c>
      <c r="F122" s="41">
        <v>0</v>
      </c>
      <c r="G122" s="223"/>
      <c r="H122" s="173"/>
      <c r="I122" s="174"/>
      <c r="J122" s="41"/>
      <c r="K122" s="6"/>
      <c r="L122" s="6"/>
      <c r="M122">
        <v>1</v>
      </c>
      <c r="N122" s="8" t="str">
        <f t="shared" ref="N122:N150" si="12">IF(F138&gt;0,"48"&amp;J138&amp;"","")</f>
        <v/>
      </c>
      <c r="O122" s="8" t="str">
        <f t="shared" si="10"/>
        <v>48</v>
      </c>
      <c r="P122" s="8" t="str">
        <f t="shared" si="11"/>
        <v/>
      </c>
    </row>
    <row r="123" spans="1:16">
      <c r="A123" s="5">
        <v>5</v>
      </c>
      <c r="B123" s="120" t="s">
        <v>937</v>
      </c>
      <c r="C123" s="141"/>
      <c r="D123" s="142"/>
      <c r="E123" s="6">
        <v>769</v>
      </c>
      <c r="F123" s="6">
        <v>0</v>
      </c>
      <c r="G123" s="223"/>
      <c r="H123" s="173"/>
      <c r="I123" s="174"/>
      <c r="J123" s="41"/>
      <c r="K123" s="6"/>
      <c r="L123" s="6"/>
      <c r="M123">
        <v>1</v>
      </c>
      <c r="N123" s="8" t="str">
        <f t="shared" si="12"/>
        <v/>
      </c>
      <c r="O123" s="8" t="str">
        <f t="shared" si="10"/>
        <v>48</v>
      </c>
      <c r="P123" s="8" t="str">
        <f t="shared" si="11"/>
        <v/>
      </c>
    </row>
    <row r="124" spans="1:16">
      <c r="A124" s="5">
        <v>6</v>
      </c>
      <c r="B124" s="120" t="s">
        <v>974</v>
      </c>
      <c r="C124" s="141"/>
      <c r="D124" s="142"/>
      <c r="E124" s="6">
        <v>694</v>
      </c>
      <c r="F124" s="6">
        <v>0</v>
      </c>
      <c r="G124" s="223"/>
      <c r="H124" s="173"/>
      <c r="I124" s="174"/>
      <c r="J124" s="121"/>
      <c r="K124" s="26"/>
      <c r="L124" s="6"/>
      <c r="M124">
        <v>1</v>
      </c>
      <c r="N124" s="8" t="str">
        <f t="shared" si="12"/>
        <v/>
      </c>
      <c r="O124" s="8" t="str">
        <f t="shared" si="10"/>
        <v>48</v>
      </c>
      <c r="P124" s="8" t="str">
        <f t="shared" si="11"/>
        <v/>
      </c>
    </row>
    <row r="125" spans="1:16">
      <c r="A125" s="5">
        <v>7</v>
      </c>
      <c r="B125" s="120"/>
      <c r="C125" s="141"/>
      <c r="D125" s="142"/>
      <c r="E125" s="6"/>
      <c r="F125" s="6"/>
      <c r="G125" s="172"/>
      <c r="H125" s="173"/>
      <c r="I125" s="174"/>
      <c r="J125" s="121"/>
      <c r="K125" s="26"/>
      <c r="L125" s="6"/>
      <c r="N125" s="8" t="str">
        <f t="shared" si="12"/>
        <v/>
      </c>
      <c r="O125" s="8" t="str">
        <f t="shared" si="10"/>
        <v>48</v>
      </c>
      <c r="P125" s="8" t="str">
        <f t="shared" si="11"/>
        <v/>
      </c>
    </row>
    <row r="126" spans="1:16">
      <c r="A126" s="5">
        <v>8</v>
      </c>
      <c r="B126" s="63"/>
      <c r="C126" s="65"/>
      <c r="D126" s="66"/>
      <c r="E126" s="6"/>
      <c r="F126" s="6"/>
      <c r="G126" s="172"/>
      <c r="H126" s="173"/>
      <c r="I126" s="174"/>
      <c r="J126" s="41">
        <f>K126*L126</f>
        <v>4968</v>
      </c>
      <c r="K126" s="6">
        <v>828</v>
      </c>
      <c r="L126" s="6">
        <v>6</v>
      </c>
      <c r="N126" s="8" t="str">
        <f t="shared" si="12"/>
        <v/>
      </c>
      <c r="O126" s="8" t="str">
        <f t="shared" si="10"/>
        <v>48</v>
      </c>
      <c r="P126" s="8" t="str">
        <f t="shared" si="11"/>
        <v/>
      </c>
    </row>
    <row r="127" spans="1:16">
      <c r="A127" s="5">
        <v>9</v>
      </c>
      <c r="B127" s="63"/>
      <c r="C127" s="65"/>
      <c r="D127" s="66"/>
      <c r="E127" s="41"/>
      <c r="F127" s="41"/>
      <c r="G127" s="172"/>
      <c r="H127" s="173"/>
      <c r="I127" s="174"/>
      <c r="J127" s="41"/>
      <c r="K127" s="6"/>
      <c r="L127" s="6"/>
      <c r="M127" s="4"/>
      <c r="N127" s="8" t="str">
        <f t="shared" si="12"/>
        <v/>
      </c>
      <c r="O127" s="8" t="str">
        <f t="shared" si="10"/>
        <v>48</v>
      </c>
      <c r="P127" s="8" t="str">
        <f t="shared" si="11"/>
        <v/>
      </c>
    </row>
    <row r="128" spans="1:16">
      <c r="A128" s="5">
        <v>10</v>
      </c>
      <c r="B128" s="64"/>
      <c r="C128" s="65"/>
      <c r="D128" s="66"/>
      <c r="E128" s="41"/>
      <c r="F128" s="41"/>
      <c r="G128" s="172"/>
      <c r="H128" s="173"/>
      <c r="I128" s="174"/>
      <c r="J128" s="41"/>
      <c r="K128" s="6"/>
      <c r="L128" s="6"/>
      <c r="M128" s="4"/>
      <c r="N128" s="8" t="str">
        <f t="shared" si="12"/>
        <v/>
      </c>
      <c r="O128" s="8" t="str">
        <f t="shared" si="10"/>
        <v>48</v>
      </c>
      <c r="P128" s="8" t="str">
        <f t="shared" si="11"/>
        <v/>
      </c>
    </row>
    <row r="129" spans="1:16">
      <c r="A129" s="5">
        <v>11</v>
      </c>
      <c r="B129" s="64"/>
      <c r="C129" s="65"/>
      <c r="D129" s="66"/>
      <c r="E129" s="41"/>
      <c r="F129" s="41"/>
      <c r="G129" s="172"/>
      <c r="H129" s="173"/>
      <c r="I129" s="174"/>
      <c r="J129" s="41"/>
      <c r="K129" s="6"/>
      <c r="L129" s="6"/>
      <c r="M129" s="4"/>
      <c r="N129" s="8" t="str">
        <f t="shared" si="12"/>
        <v/>
      </c>
      <c r="O129" s="8" t="str">
        <f t="shared" si="10"/>
        <v>48</v>
      </c>
      <c r="P129" s="8" t="str">
        <f t="shared" si="11"/>
        <v/>
      </c>
    </row>
    <row r="130" spans="1:16">
      <c r="A130" s="4"/>
      <c r="B130" s="4"/>
      <c r="C130" s="4"/>
      <c r="D130" s="4"/>
      <c r="E130" s="4"/>
      <c r="F130" s="4"/>
      <c r="G130" s="175"/>
      <c r="H130" s="175"/>
      <c r="I130" s="175"/>
      <c r="J130" s="139"/>
      <c r="K130" s="4"/>
      <c r="L130" s="4"/>
      <c r="N130" s="8" t="str">
        <f t="shared" si="12"/>
        <v/>
      </c>
      <c r="O130" s="8" t="str">
        <f t="shared" si="10"/>
        <v>484968</v>
      </c>
      <c r="P130" s="8" t="str">
        <f t="shared" si="11"/>
        <v/>
      </c>
    </row>
    <row r="131" spans="1:16">
      <c r="A131" s="4"/>
      <c r="B131" s="4"/>
      <c r="C131" s="4"/>
      <c r="D131" s="4"/>
      <c r="E131" s="4"/>
      <c r="F131" s="4"/>
      <c r="G131" s="175"/>
      <c r="H131" s="175"/>
      <c r="I131" s="175"/>
      <c r="J131" s="139"/>
      <c r="K131" s="4"/>
      <c r="L131" s="4"/>
      <c r="N131" s="8" t="str">
        <f t="shared" si="12"/>
        <v/>
      </c>
      <c r="O131" s="8" t="str">
        <f t="shared" si="10"/>
        <v>48</v>
      </c>
      <c r="P131" s="8" t="str">
        <f t="shared" si="11"/>
        <v/>
      </c>
    </row>
    <row r="132" spans="1:16">
      <c r="A132" s="4"/>
      <c r="B132" s="4"/>
      <c r="C132" s="4"/>
      <c r="D132" s="4"/>
      <c r="E132" s="4"/>
      <c r="F132" s="4"/>
      <c r="G132" s="175"/>
      <c r="H132" s="175"/>
      <c r="I132" s="175"/>
      <c r="J132" s="139"/>
      <c r="K132" s="4"/>
      <c r="L132" s="4"/>
      <c r="N132" s="8" t="str">
        <f t="shared" si="12"/>
        <v/>
      </c>
      <c r="O132" s="8" t="str">
        <f t="shared" si="10"/>
        <v>48</v>
      </c>
      <c r="P132" s="8" t="str">
        <f t="shared" si="11"/>
        <v/>
      </c>
    </row>
    <row r="133" spans="1:16" ht="21">
      <c r="A133" s="1"/>
      <c r="B133" s="2" t="s">
        <v>40</v>
      </c>
      <c r="C133" s="3"/>
      <c r="D133" s="3"/>
      <c r="E133" s="27" t="s">
        <v>37</v>
      </c>
      <c r="F133" s="4"/>
      <c r="G133" s="175"/>
      <c r="H133" s="175"/>
      <c r="I133" s="175"/>
      <c r="J133" s="139"/>
      <c r="K133" s="4"/>
      <c r="L133" s="4"/>
      <c r="N133" s="8" t="str">
        <f t="shared" si="12"/>
        <v/>
      </c>
      <c r="O133" s="8" t="str">
        <f t="shared" ref="O133:O160" si="13">"48"&amp;J149&amp;""</f>
        <v>48</v>
      </c>
      <c r="P133" s="8" t="str">
        <f t="shared" ref="P133:P160" si="14">IF(E149=100,"48"&amp;J149&amp;"","")</f>
        <v/>
      </c>
    </row>
    <row r="134" spans="1:16" ht="16.5">
      <c r="A134" s="1"/>
      <c r="B134" s="4"/>
      <c r="C134" s="4"/>
      <c r="D134" s="4"/>
      <c r="E134" s="4"/>
      <c r="F134" s="4"/>
      <c r="G134" s="175"/>
      <c r="H134" s="175"/>
      <c r="I134" s="175"/>
      <c r="J134" s="139"/>
      <c r="K134" s="4"/>
      <c r="L134" s="4"/>
      <c r="N134" s="8" t="str">
        <f t="shared" si="12"/>
        <v/>
      </c>
      <c r="O134" s="8" t="str">
        <f t="shared" si="13"/>
        <v>48</v>
      </c>
      <c r="P134" s="8" t="str">
        <f t="shared" si="14"/>
        <v/>
      </c>
    </row>
    <row r="135" spans="1:16">
      <c r="A135" s="5">
        <v>1</v>
      </c>
      <c r="B135" s="120" t="s">
        <v>970</v>
      </c>
      <c r="C135" s="141"/>
      <c r="D135" s="142"/>
      <c r="E135" s="41">
        <v>810</v>
      </c>
      <c r="F135" s="41">
        <v>0</v>
      </c>
      <c r="G135" s="223"/>
      <c r="H135" s="177"/>
      <c r="I135" s="178"/>
      <c r="J135" s="121"/>
      <c r="K135" s="41"/>
      <c r="L135" s="41"/>
      <c r="M135" s="123">
        <v>1</v>
      </c>
      <c r="N135" s="8" t="str">
        <f t="shared" si="12"/>
        <v/>
      </c>
      <c r="O135" s="8" t="str">
        <f t="shared" si="13"/>
        <v>48</v>
      </c>
      <c r="P135" s="8" t="str">
        <f t="shared" si="14"/>
        <v/>
      </c>
    </row>
    <row r="136" spans="1:16">
      <c r="A136" s="5">
        <v>2</v>
      </c>
      <c r="B136" s="120" t="s">
        <v>982</v>
      </c>
      <c r="C136" s="141"/>
      <c r="D136" s="142"/>
      <c r="E136" s="41">
        <v>810</v>
      </c>
      <c r="F136" s="41">
        <v>0</v>
      </c>
      <c r="G136" s="223"/>
      <c r="H136" s="177"/>
      <c r="I136" s="178"/>
      <c r="J136" s="41"/>
      <c r="K136" s="41"/>
      <c r="L136" s="41"/>
      <c r="M136" s="123">
        <v>1</v>
      </c>
      <c r="N136" s="8" t="str">
        <f t="shared" si="12"/>
        <v/>
      </c>
      <c r="O136" s="8" t="str">
        <f t="shared" si="13"/>
        <v>48</v>
      </c>
      <c r="P136" s="8" t="str">
        <f t="shared" si="14"/>
        <v/>
      </c>
    </row>
    <row r="137" spans="1:16">
      <c r="A137" s="5">
        <v>3</v>
      </c>
      <c r="B137" s="120" t="s">
        <v>711</v>
      </c>
      <c r="C137" s="141"/>
      <c r="D137" s="142"/>
      <c r="E137" s="41">
        <v>769</v>
      </c>
      <c r="F137" s="41">
        <v>0</v>
      </c>
      <c r="G137" s="223"/>
      <c r="H137" s="177"/>
      <c r="I137" s="178"/>
      <c r="J137" s="121"/>
      <c r="K137" s="41"/>
      <c r="L137" s="41"/>
      <c r="M137" s="139">
        <v>1</v>
      </c>
      <c r="N137" s="8" t="str">
        <f t="shared" si="12"/>
        <v/>
      </c>
      <c r="O137" s="8" t="str">
        <f t="shared" si="13"/>
        <v>48</v>
      </c>
      <c r="P137" s="8" t="str">
        <f t="shared" si="14"/>
        <v/>
      </c>
    </row>
    <row r="138" spans="1:16">
      <c r="A138" s="5">
        <v>4</v>
      </c>
      <c r="B138" s="120" t="s">
        <v>712</v>
      </c>
      <c r="C138" s="124"/>
      <c r="D138" s="125"/>
      <c r="E138" s="121">
        <v>769</v>
      </c>
      <c r="F138" s="121">
        <v>0</v>
      </c>
      <c r="G138" s="223"/>
      <c r="H138" s="177"/>
      <c r="I138" s="178"/>
      <c r="J138" s="160"/>
      <c r="K138" s="160"/>
      <c r="L138" s="41"/>
      <c r="M138" s="123">
        <v>1</v>
      </c>
      <c r="N138" s="8" t="str">
        <f t="shared" si="12"/>
        <v/>
      </c>
      <c r="O138" s="8" t="str">
        <f t="shared" si="13"/>
        <v>48</v>
      </c>
      <c r="P138" s="8" t="str">
        <f t="shared" si="14"/>
        <v/>
      </c>
    </row>
    <row r="139" spans="1:16">
      <c r="A139" s="5">
        <v>5</v>
      </c>
      <c r="B139" s="120" t="s">
        <v>754</v>
      </c>
      <c r="C139" s="141"/>
      <c r="D139" s="142"/>
      <c r="E139" s="41">
        <v>600</v>
      </c>
      <c r="F139" s="41">
        <v>0</v>
      </c>
      <c r="G139" s="223"/>
      <c r="H139" s="177"/>
      <c r="I139" s="178"/>
      <c r="J139" s="286"/>
      <c r="K139" s="41"/>
      <c r="L139" s="41"/>
      <c r="M139" s="123">
        <v>1</v>
      </c>
      <c r="N139" s="8"/>
      <c r="O139" s="8" t="str">
        <f t="shared" si="13"/>
        <v>48</v>
      </c>
      <c r="P139" s="8" t="str">
        <f t="shared" si="14"/>
        <v/>
      </c>
    </row>
    <row r="140" spans="1:16">
      <c r="A140" s="5">
        <v>6</v>
      </c>
      <c r="B140" s="63" t="s">
        <v>696</v>
      </c>
      <c r="C140" s="84"/>
      <c r="D140" s="85"/>
      <c r="E140" s="6">
        <v>810</v>
      </c>
      <c r="F140" s="6">
        <v>0</v>
      </c>
      <c r="G140" s="223"/>
      <c r="H140" s="173"/>
      <c r="I140" s="174"/>
      <c r="J140" s="41"/>
      <c r="K140" s="6"/>
      <c r="L140" s="6"/>
      <c r="M140" s="123"/>
      <c r="N140" s="8" t="str">
        <f t="shared" si="12"/>
        <v/>
      </c>
      <c r="O140" s="8" t="str">
        <f t="shared" si="13"/>
        <v>48</v>
      </c>
      <c r="P140" s="8" t="str">
        <f t="shared" si="14"/>
        <v/>
      </c>
    </row>
    <row r="141" spans="1:16">
      <c r="A141" s="5">
        <v>7</v>
      </c>
      <c r="B141" s="63" t="s">
        <v>902</v>
      </c>
      <c r="C141" s="84"/>
      <c r="D141" s="85"/>
      <c r="E141" s="287"/>
      <c r="F141" s="287">
        <v>0</v>
      </c>
      <c r="G141" s="223"/>
      <c r="H141" s="173"/>
      <c r="I141" s="174"/>
      <c r="J141" s="41"/>
      <c r="K141" s="6"/>
      <c r="L141" s="6"/>
      <c r="M141" s="123">
        <v>1</v>
      </c>
      <c r="N141" s="8" t="str">
        <f t="shared" si="12"/>
        <v/>
      </c>
      <c r="O141" s="8" t="str">
        <f t="shared" si="13"/>
        <v>48</v>
      </c>
      <c r="P141" s="8" t="str">
        <f t="shared" si="14"/>
        <v/>
      </c>
    </row>
    <row r="142" spans="1:16">
      <c r="A142" s="5">
        <v>8</v>
      </c>
      <c r="B142" s="120"/>
      <c r="C142" s="141"/>
      <c r="D142" s="142"/>
      <c r="E142" s="41"/>
      <c r="F142" s="41"/>
      <c r="G142" s="176"/>
      <c r="H142" s="177"/>
      <c r="I142" s="178"/>
      <c r="J142" s="41"/>
      <c r="K142" s="41"/>
      <c r="L142" s="41"/>
      <c r="M142" s="123"/>
      <c r="N142" s="8" t="str">
        <f t="shared" si="12"/>
        <v/>
      </c>
      <c r="O142" s="8" t="str">
        <f t="shared" si="13"/>
        <v>48</v>
      </c>
      <c r="P142" s="8" t="str">
        <f t="shared" si="14"/>
        <v/>
      </c>
    </row>
    <row r="143" spans="1:16">
      <c r="A143" s="5">
        <v>9</v>
      </c>
      <c r="B143" s="120"/>
      <c r="C143" s="141"/>
      <c r="D143" s="142"/>
      <c r="E143" s="41"/>
      <c r="F143" s="41"/>
      <c r="G143" s="176"/>
      <c r="H143" s="177"/>
      <c r="I143" s="178"/>
      <c r="J143" s="41"/>
      <c r="K143" s="41"/>
      <c r="L143" s="41"/>
      <c r="M143" s="123"/>
      <c r="N143" s="8" t="str">
        <f>IF(C1&gt;0,"48"&amp;J159&amp;"","")</f>
        <v/>
      </c>
      <c r="O143" s="8" t="str">
        <f t="shared" si="13"/>
        <v>484140</v>
      </c>
      <c r="P143" s="8" t="str">
        <f t="shared" si="14"/>
        <v/>
      </c>
    </row>
    <row r="144" spans="1:16">
      <c r="A144" s="5">
        <v>10</v>
      </c>
      <c r="B144" s="143"/>
      <c r="C144" s="141"/>
      <c r="D144" s="142"/>
      <c r="E144" s="41"/>
      <c r="F144" s="41"/>
      <c r="G144" s="176"/>
      <c r="H144" s="177"/>
      <c r="I144" s="178"/>
      <c r="J144" s="41"/>
      <c r="K144" s="41"/>
      <c r="L144" s="41"/>
      <c r="M144" s="123"/>
      <c r="N144" s="8" t="str">
        <f t="shared" si="12"/>
        <v/>
      </c>
      <c r="O144" s="8" t="str">
        <f t="shared" si="13"/>
        <v>48</v>
      </c>
      <c r="P144" s="8" t="str">
        <f t="shared" si="14"/>
        <v/>
      </c>
    </row>
    <row r="145" spans="1:16">
      <c r="A145" s="5">
        <v>11</v>
      </c>
      <c r="B145" s="120"/>
      <c r="C145" s="141"/>
      <c r="D145" s="142"/>
      <c r="E145" s="41"/>
      <c r="F145" s="41"/>
      <c r="G145" s="176"/>
      <c r="H145" s="177"/>
      <c r="I145" s="178"/>
      <c r="J145" s="121"/>
      <c r="K145" s="41"/>
      <c r="L145" s="41"/>
      <c r="M145" s="123"/>
      <c r="N145" s="8" t="str">
        <f t="shared" si="12"/>
        <v/>
      </c>
      <c r="O145" s="8" t="str">
        <f t="shared" si="13"/>
        <v>48</v>
      </c>
      <c r="P145" s="8" t="str">
        <f t="shared" si="14"/>
        <v/>
      </c>
    </row>
    <row r="146" spans="1:16">
      <c r="B146" s="120"/>
      <c r="C146" s="141"/>
      <c r="D146" s="142"/>
      <c r="E146" s="41"/>
      <c r="F146" s="41"/>
      <c r="G146" s="176"/>
      <c r="H146" s="177"/>
      <c r="I146" s="178"/>
      <c r="J146" s="121">
        <f>K146*L146</f>
        <v>4968</v>
      </c>
      <c r="K146" s="41">
        <v>828</v>
      </c>
      <c r="L146" s="41">
        <v>6</v>
      </c>
      <c r="M146" s="123"/>
      <c r="N146" s="8" t="str">
        <f t="shared" si="12"/>
        <v/>
      </c>
      <c r="O146" s="8" t="str">
        <f t="shared" si="13"/>
        <v>48</v>
      </c>
      <c r="P146" s="8" t="str">
        <f t="shared" si="14"/>
        <v/>
      </c>
    </row>
    <row r="147" spans="1:16">
      <c r="G147" s="175"/>
      <c r="H147" s="175"/>
      <c r="I147" s="175"/>
      <c r="J147" s="123"/>
      <c r="N147" s="8" t="str">
        <f t="shared" si="12"/>
        <v/>
      </c>
      <c r="O147" s="8" t="str">
        <f t="shared" si="13"/>
        <v>48</v>
      </c>
      <c r="P147" s="8" t="str">
        <f t="shared" si="14"/>
        <v/>
      </c>
    </row>
    <row r="148" spans="1:16" ht="21">
      <c r="A148" s="1"/>
      <c r="B148" s="2" t="s">
        <v>20</v>
      </c>
      <c r="C148" s="3"/>
      <c r="D148" s="3"/>
      <c r="E148" s="27" t="s">
        <v>37</v>
      </c>
      <c r="F148" s="4"/>
      <c r="G148" s="175"/>
      <c r="H148" s="175"/>
      <c r="I148" s="175"/>
      <c r="J148" s="139"/>
      <c r="K148" s="4"/>
      <c r="L148" s="4"/>
      <c r="N148" s="8" t="str">
        <f t="shared" si="12"/>
        <v/>
      </c>
      <c r="O148" s="8" t="str">
        <f t="shared" si="13"/>
        <v>48</v>
      </c>
      <c r="P148" s="8" t="str">
        <f t="shared" si="14"/>
        <v/>
      </c>
    </row>
    <row r="149" spans="1:16" ht="16.5">
      <c r="A149" s="1"/>
      <c r="B149" s="4"/>
      <c r="C149" s="4"/>
      <c r="D149" s="4"/>
      <c r="E149" s="4"/>
      <c r="F149" s="4"/>
      <c r="G149" s="175"/>
      <c r="H149" s="175"/>
      <c r="I149" s="175"/>
      <c r="J149" s="139"/>
      <c r="K149" s="4"/>
      <c r="L149" s="4"/>
      <c r="N149" s="8" t="str">
        <f t="shared" si="12"/>
        <v/>
      </c>
      <c r="O149" s="8" t="str">
        <f t="shared" si="13"/>
        <v>48</v>
      </c>
      <c r="P149" s="8" t="str">
        <f t="shared" si="14"/>
        <v/>
      </c>
    </row>
    <row r="150" spans="1:16">
      <c r="A150" s="5">
        <v>1</v>
      </c>
      <c r="B150" s="120" t="s">
        <v>677</v>
      </c>
      <c r="C150" s="141"/>
      <c r="D150" s="142"/>
      <c r="E150" s="41">
        <v>150</v>
      </c>
      <c r="F150" s="41">
        <v>0</v>
      </c>
      <c r="G150" s="176"/>
      <c r="H150" s="177"/>
      <c r="I150" s="178"/>
      <c r="J150" s="121"/>
      <c r="K150" s="41"/>
      <c r="L150" s="41"/>
      <c r="M150" s="123">
        <v>1</v>
      </c>
      <c r="N150" s="8" t="str">
        <f t="shared" si="12"/>
        <v/>
      </c>
      <c r="O150" s="8" t="str">
        <f t="shared" si="13"/>
        <v>48</v>
      </c>
      <c r="P150" s="8" t="str">
        <f t="shared" si="14"/>
        <v/>
      </c>
    </row>
    <row r="151" spans="1:16">
      <c r="A151" s="5">
        <v>2</v>
      </c>
      <c r="B151" s="120" t="s">
        <v>693</v>
      </c>
      <c r="C151" s="141"/>
      <c r="D151" s="142"/>
      <c r="E151" s="41">
        <v>769.5</v>
      </c>
      <c r="F151" s="41">
        <v>0</v>
      </c>
      <c r="G151" s="223"/>
      <c r="H151" s="177"/>
      <c r="I151" s="178"/>
      <c r="J151" s="121"/>
      <c r="K151" s="41"/>
      <c r="L151" s="41"/>
      <c r="M151" s="123">
        <v>1</v>
      </c>
      <c r="N151" s="8" t="e">
        <f>IF(#REF!&gt;0,"48"&amp;#REF!&amp;"","")</f>
        <v>#REF!</v>
      </c>
      <c r="O151" s="8" t="e">
        <f>"48"&amp;#REF!&amp;""</f>
        <v>#REF!</v>
      </c>
      <c r="P151" s="8" t="e">
        <f>IF(#REF!=100,"48"&amp;#REF!&amp;"","")</f>
        <v>#REF!</v>
      </c>
    </row>
    <row r="152" spans="1:16">
      <c r="A152" s="5">
        <v>3</v>
      </c>
      <c r="B152" s="145" t="s">
        <v>942</v>
      </c>
      <c r="C152" s="146"/>
      <c r="D152" s="147"/>
      <c r="E152" s="132">
        <v>810</v>
      </c>
      <c r="F152" s="132">
        <v>0</v>
      </c>
      <c r="G152" s="223"/>
      <c r="H152" s="177"/>
      <c r="I152" s="178"/>
      <c r="J152" s="121"/>
      <c r="K152" s="41"/>
      <c r="L152" s="41"/>
      <c r="M152" s="139">
        <v>1</v>
      </c>
      <c r="N152" s="8" t="e">
        <f>IF(#REF!&gt;0,"48"&amp;#REF!&amp;"","")</f>
        <v>#REF!</v>
      </c>
      <c r="O152" s="8" t="e">
        <f>"48"&amp;#REF!&amp;""</f>
        <v>#REF!</v>
      </c>
      <c r="P152" s="8" t="e">
        <f>IF(#REF!=100,"48"&amp;#REF!&amp;"","")</f>
        <v>#REF!</v>
      </c>
    </row>
    <row r="153" spans="1:16">
      <c r="A153" s="5">
        <v>4</v>
      </c>
      <c r="B153" s="120" t="s">
        <v>918</v>
      </c>
      <c r="C153" s="124"/>
      <c r="D153" s="125"/>
      <c r="E153" s="121">
        <v>810</v>
      </c>
      <c r="F153" s="121">
        <v>0</v>
      </c>
      <c r="G153" s="208"/>
      <c r="H153" s="124"/>
      <c r="I153" s="125"/>
      <c r="J153" s="121"/>
      <c r="K153" s="121"/>
      <c r="L153" s="121"/>
      <c r="M153" s="123">
        <v>1</v>
      </c>
      <c r="N153" s="8" t="str">
        <f>IF(F167&gt;0,"48"&amp;J167&amp;"","")</f>
        <v/>
      </c>
      <c r="O153" s="8" t="str">
        <f>"48"&amp;J167&amp;""</f>
        <v>48</v>
      </c>
      <c r="P153" s="8" t="str">
        <f>IF(E167=100,"48"&amp;J167&amp;"","")</f>
        <v/>
      </c>
    </row>
    <row r="154" spans="1:16">
      <c r="A154" s="5">
        <v>5</v>
      </c>
      <c r="B154" s="120" t="s">
        <v>871</v>
      </c>
      <c r="C154" s="141"/>
      <c r="D154" s="142"/>
      <c r="E154" s="41">
        <v>726</v>
      </c>
      <c r="F154" s="41">
        <v>0</v>
      </c>
      <c r="G154" s="223"/>
      <c r="H154" s="177"/>
      <c r="I154" s="178"/>
      <c r="J154" s="286"/>
      <c r="K154" s="160"/>
      <c r="L154" s="41"/>
      <c r="M154" s="123">
        <v>1</v>
      </c>
      <c r="N154" s="8" t="str">
        <f>IF(F168&gt;0,"48"&amp;J168&amp;"","")</f>
        <v/>
      </c>
      <c r="O154" s="8" t="str">
        <f>"48"&amp;J168&amp;""</f>
        <v>48</v>
      </c>
      <c r="P154" s="8" t="str">
        <f>IF(E168=100,"48"&amp;J168&amp;"","")</f>
        <v/>
      </c>
    </row>
    <row r="155" spans="1:16">
      <c r="A155" s="5">
        <v>6</v>
      </c>
      <c r="B155" s="63" t="s">
        <v>885</v>
      </c>
      <c r="C155" s="84"/>
      <c r="D155" s="85"/>
      <c r="E155" s="6">
        <v>810</v>
      </c>
      <c r="F155" s="6">
        <v>0</v>
      </c>
      <c r="G155" s="324"/>
      <c r="H155" s="173"/>
      <c r="I155" s="174"/>
      <c r="J155" s="121"/>
      <c r="K155" s="6"/>
      <c r="L155" s="6"/>
      <c r="M155" s="123">
        <v>1</v>
      </c>
      <c r="N155" s="8" t="str">
        <f>IF(F169&gt;0,"48"&amp;J169&amp;"","")</f>
        <v/>
      </c>
      <c r="O155" s="8" t="str">
        <f>"48"&amp;J169&amp;""</f>
        <v>48</v>
      </c>
      <c r="P155" s="8" t="str">
        <f>IF(E169=100,"48"&amp;J169&amp;"","")</f>
        <v/>
      </c>
    </row>
    <row r="156" spans="1:16">
      <c r="A156" s="5">
        <v>7</v>
      </c>
      <c r="B156" s="63"/>
      <c r="C156" s="84"/>
      <c r="D156" s="85"/>
      <c r="E156" s="41"/>
      <c r="F156" s="41"/>
      <c r="G156" s="172"/>
      <c r="H156" s="173"/>
      <c r="I156" s="174"/>
      <c r="J156" s="41"/>
      <c r="K156" s="6"/>
      <c r="L156" s="6"/>
      <c r="M156" s="123"/>
      <c r="N156" s="8" t="str">
        <f>IF(F170&gt;0,"48"&amp;J170&amp;"","")</f>
        <v/>
      </c>
      <c r="O156" s="8" t="str">
        <f>"48"&amp;J170&amp;""</f>
        <v>48</v>
      </c>
      <c r="P156" s="8" t="str">
        <f>IF(E170=100,"48"&amp;J170&amp;"","")</f>
        <v/>
      </c>
    </row>
    <row r="157" spans="1:16">
      <c r="A157" s="5">
        <v>8</v>
      </c>
      <c r="B157" s="120"/>
      <c r="C157" s="124"/>
      <c r="D157" s="125"/>
      <c r="E157" s="121"/>
      <c r="F157" s="121"/>
      <c r="G157" s="120"/>
      <c r="H157" s="124"/>
      <c r="I157" s="125"/>
      <c r="J157" s="121"/>
      <c r="K157" s="121"/>
      <c r="L157" s="121"/>
      <c r="M157" s="123"/>
      <c r="N157" s="8" t="str">
        <f t="shared" ref="N157:N160" si="15">IF(F173&gt;0,"48"&amp;J173&amp;"","")</f>
        <v/>
      </c>
      <c r="O157" s="8" t="str">
        <f t="shared" si="13"/>
        <v>48</v>
      </c>
      <c r="P157" s="8" t="str">
        <f t="shared" si="14"/>
        <v/>
      </c>
    </row>
    <row r="158" spans="1:16">
      <c r="A158" s="5">
        <v>9</v>
      </c>
      <c r="B158" s="120"/>
      <c r="C158" s="141"/>
      <c r="D158" s="142"/>
      <c r="E158" s="41"/>
      <c r="F158" s="41"/>
      <c r="G158" s="176"/>
      <c r="H158" s="177"/>
      <c r="I158" s="178"/>
      <c r="J158" s="41"/>
      <c r="K158" s="41"/>
      <c r="L158" s="41"/>
      <c r="M158" s="123"/>
      <c r="N158" s="8" t="str">
        <f t="shared" si="15"/>
        <v/>
      </c>
      <c r="O158" s="8" t="str">
        <f t="shared" si="13"/>
        <v>48</v>
      </c>
      <c r="P158" s="8" t="str">
        <f t="shared" si="14"/>
        <v/>
      </c>
    </row>
    <row r="159" spans="1:16">
      <c r="A159" s="5">
        <v>10</v>
      </c>
      <c r="B159" s="64"/>
      <c r="C159" s="65"/>
      <c r="D159" s="66"/>
      <c r="E159" s="6"/>
      <c r="G159" s="172"/>
      <c r="H159" s="173"/>
      <c r="I159" s="174"/>
      <c r="J159" s="41">
        <f>K159*L159</f>
        <v>4140</v>
      </c>
      <c r="K159" s="6">
        <v>828</v>
      </c>
      <c r="L159" s="6">
        <v>5</v>
      </c>
      <c r="N159" s="8" t="str">
        <f t="shared" si="15"/>
        <v/>
      </c>
      <c r="O159" s="8" t="str">
        <f t="shared" si="13"/>
        <v>48</v>
      </c>
      <c r="P159" s="8" t="str">
        <f t="shared" si="14"/>
        <v/>
      </c>
    </row>
    <row r="160" spans="1:16">
      <c r="A160" s="5">
        <v>11</v>
      </c>
      <c r="B160" s="64"/>
      <c r="C160" s="65"/>
      <c r="D160" s="66"/>
      <c r="E160" s="6"/>
      <c r="F160" s="6"/>
      <c r="G160" s="172"/>
      <c r="H160" s="173"/>
      <c r="I160" s="174"/>
      <c r="J160" s="41"/>
      <c r="K160" s="6"/>
      <c r="L160" s="6"/>
      <c r="N160" s="8" t="str">
        <f t="shared" si="15"/>
        <v/>
      </c>
      <c r="O160" s="8" t="str">
        <f t="shared" si="13"/>
        <v>48</v>
      </c>
      <c r="P160" s="8" t="str">
        <f t="shared" si="14"/>
        <v/>
      </c>
    </row>
    <row r="161" spans="1:13">
      <c r="G161" s="175"/>
      <c r="H161" s="175"/>
      <c r="I161" s="175"/>
      <c r="J161" s="123"/>
    </row>
    <row r="162" spans="1:13">
      <c r="G162" s="175"/>
      <c r="H162" s="175"/>
      <c r="I162" s="175"/>
      <c r="J162" s="123"/>
    </row>
    <row r="163" spans="1:13">
      <c r="G163" s="175"/>
      <c r="H163" s="175"/>
      <c r="I163" s="175"/>
      <c r="J163" s="123"/>
    </row>
    <row r="164" spans="1:13" ht="21">
      <c r="A164" s="1"/>
      <c r="B164" s="2" t="s">
        <v>21</v>
      </c>
      <c r="C164" s="3"/>
      <c r="D164" s="3"/>
      <c r="E164" s="27" t="s">
        <v>37</v>
      </c>
      <c r="G164" s="175"/>
      <c r="H164" s="175"/>
      <c r="I164" s="175"/>
      <c r="J164" s="139"/>
      <c r="K164" s="4"/>
      <c r="L164" s="4"/>
    </row>
    <row r="165" spans="1:13" ht="16.5">
      <c r="A165" s="1"/>
      <c r="B165" s="4"/>
      <c r="C165" s="4"/>
      <c r="D165" s="4"/>
      <c r="E165" s="4"/>
      <c r="F165" s="4"/>
      <c r="G165" s="175"/>
      <c r="H165" s="175"/>
      <c r="I165" s="175"/>
      <c r="J165" s="139"/>
      <c r="K165" s="4"/>
      <c r="L165" s="4"/>
    </row>
    <row r="166" spans="1:13">
      <c r="A166" s="5">
        <v>1</v>
      </c>
      <c r="B166" s="63" t="s">
        <v>694</v>
      </c>
      <c r="C166" s="84"/>
      <c r="D166" s="85"/>
      <c r="E166" s="6">
        <v>769.5</v>
      </c>
      <c r="F166" s="6">
        <v>0</v>
      </c>
      <c r="G166" s="223"/>
      <c r="H166" s="173"/>
      <c r="I166" s="174"/>
      <c r="J166" s="121"/>
      <c r="K166" s="6"/>
      <c r="L166" s="6"/>
      <c r="M166">
        <v>1</v>
      </c>
    </row>
    <row r="167" spans="1:13">
      <c r="A167" s="5">
        <v>2</v>
      </c>
      <c r="B167" s="279" t="s">
        <v>862</v>
      </c>
      <c r="E167" s="26">
        <v>810</v>
      </c>
      <c r="F167" s="26">
        <v>0</v>
      </c>
      <c r="G167" s="308"/>
      <c r="M167" s="123">
        <v>1</v>
      </c>
    </row>
    <row r="168" spans="1:13">
      <c r="A168" s="5">
        <v>3</v>
      </c>
      <c r="B168" s="120" t="s">
        <v>700</v>
      </c>
      <c r="C168" s="124"/>
      <c r="D168" s="125"/>
      <c r="E168" s="121">
        <v>810</v>
      </c>
      <c r="F168" s="121">
        <v>0</v>
      </c>
      <c r="G168" s="223"/>
      <c r="H168" s="177"/>
      <c r="I168" s="178"/>
      <c r="J168" s="160"/>
      <c r="K168" s="160"/>
      <c r="L168" s="41"/>
      <c r="M168" s="123">
        <v>1</v>
      </c>
    </row>
    <row r="169" spans="1:13">
      <c r="A169" s="5">
        <v>4</v>
      </c>
      <c r="B169" s="63" t="s">
        <v>709</v>
      </c>
      <c r="C169" s="84"/>
      <c r="D169" s="85"/>
      <c r="E169" s="6">
        <v>844</v>
      </c>
      <c r="F169" s="6">
        <v>0</v>
      </c>
      <c r="G169" s="223"/>
      <c r="H169" s="173"/>
      <c r="I169" s="174"/>
      <c r="J169" s="41"/>
      <c r="K169" s="6"/>
      <c r="L169" s="6"/>
      <c r="M169">
        <v>1</v>
      </c>
    </row>
    <row r="170" spans="1:13">
      <c r="A170" s="5">
        <v>5</v>
      </c>
      <c r="B170" s="279" t="s">
        <v>364</v>
      </c>
      <c r="E170" s="26">
        <v>810</v>
      </c>
      <c r="F170" s="26">
        <v>0</v>
      </c>
      <c r="G170" s="308"/>
      <c r="M170" s="123">
        <v>1</v>
      </c>
    </row>
    <row r="171" spans="1:13">
      <c r="A171" s="5">
        <v>6</v>
      </c>
      <c r="B171" s="63" t="s">
        <v>923</v>
      </c>
      <c r="C171" s="65"/>
      <c r="D171" s="66"/>
      <c r="E171" s="6">
        <v>840</v>
      </c>
      <c r="F171" s="6">
        <v>0</v>
      </c>
      <c r="G171" s="223"/>
      <c r="H171" s="173"/>
      <c r="I171" s="174"/>
      <c r="J171" s="6"/>
      <c r="K171" s="6"/>
      <c r="L171" s="6"/>
      <c r="M171" s="123">
        <v>1</v>
      </c>
    </row>
    <row r="172" spans="1:13">
      <c r="A172" s="5">
        <v>7</v>
      </c>
      <c r="B172" s="63"/>
      <c r="C172" s="65"/>
      <c r="D172" s="66"/>
      <c r="E172" s="41"/>
      <c r="F172" s="41"/>
      <c r="G172" s="172"/>
      <c r="H172" s="173"/>
      <c r="I172" s="174"/>
      <c r="J172" s="6">
        <f>K172*L172</f>
        <v>4968</v>
      </c>
      <c r="K172" s="6">
        <v>828</v>
      </c>
      <c r="L172" s="6">
        <v>6</v>
      </c>
      <c r="M172" s="123"/>
    </row>
    <row r="173" spans="1:13">
      <c r="A173" s="5">
        <v>8</v>
      </c>
      <c r="B173" s="63"/>
      <c r="C173" s="65"/>
      <c r="D173" s="66"/>
      <c r="E173" s="6"/>
      <c r="F173" s="6"/>
      <c r="G173" s="176"/>
      <c r="H173" s="173"/>
      <c r="I173" s="174"/>
      <c r="J173" s="6"/>
      <c r="K173" s="6"/>
      <c r="L173" s="6"/>
      <c r="M173" s="123"/>
    </row>
    <row r="174" spans="1:13">
      <c r="A174" s="5">
        <v>9</v>
      </c>
      <c r="B174" s="63"/>
      <c r="C174" s="65"/>
      <c r="D174" s="66"/>
      <c r="E174" s="41"/>
      <c r="F174" s="41"/>
      <c r="G174" s="172"/>
      <c r="H174" s="173"/>
      <c r="I174" s="174"/>
      <c r="J174" s="6"/>
      <c r="K174" s="6"/>
      <c r="L174" s="6"/>
      <c r="M174" s="123"/>
    </row>
    <row r="175" spans="1:13">
      <c r="A175" s="5">
        <v>10</v>
      </c>
      <c r="B175" s="63"/>
      <c r="C175" s="65"/>
      <c r="D175" s="66"/>
      <c r="E175" s="6"/>
      <c r="F175" s="6"/>
      <c r="G175" s="172"/>
      <c r="H175" s="173"/>
      <c r="I175" s="174"/>
      <c r="J175" s="6"/>
      <c r="K175" s="6"/>
      <c r="L175" s="6"/>
    </row>
    <row r="176" spans="1:13">
      <c r="A176" s="5">
        <v>11</v>
      </c>
      <c r="B176" s="63"/>
      <c r="C176" s="65"/>
      <c r="D176" s="66"/>
      <c r="E176" s="6"/>
      <c r="F176" s="6"/>
      <c r="G176" s="172"/>
      <c r="H176" s="173"/>
      <c r="I176" s="174"/>
      <c r="J176" s="6"/>
      <c r="K176" s="6"/>
      <c r="L176" s="6"/>
    </row>
    <row r="177" spans="1:23">
      <c r="T177" t="s">
        <v>684</v>
      </c>
    </row>
    <row r="178" spans="1:23">
      <c r="O178" t="s">
        <v>653</v>
      </c>
      <c r="P178">
        <f>SUM(E1:F170)-P179</f>
        <v>50520</v>
      </c>
      <c r="T178" t="s">
        <v>681</v>
      </c>
      <c r="V178">
        <v>43827</v>
      </c>
      <c r="W178" t="s">
        <v>682</v>
      </c>
    </row>
    <row r="179" spans="1:23">
      <c r="L179">
        <f>SUM(L2:L176)</f>
        <v>82</v>
      </c>
      <c r="M179">
        <f>SUM(M3:M176)</f>
        <v>81</v>
      </c>
      <c r="O179" t="s">
        <v>654</v>
      </c>
      <c r="P179">
        <f>SUM(E12)</f>
        <v>7560</v>
      </c>
      <c r="V179">
        <f>SUM(J84:J176)</f>
        <v>26496</v>
      </c>
      <c r="W179" t="s">
        <v>683</v>
      </c>
    </row>
    <row r="181" spans="1:23">
      <c r="E181">
        <f>SUM(E1:E180)</f>
        <v>58920</v>
      </c>
      <c r="F181">
        <f>SUM(F1:F177)</f>
        <v>0</v>
      </c>
    </row>
    <row r="183" spans="1:23">
      <c r="F183">
        <f>E181+F181</f>
        <v>58920</v>
      </c>
    </row>
    <row r="187" spans="1:23">
      <c r="A187" t="s">
        <v>651</v>
      </c>
    </row>
    <row r="188" spans="1:23">
      <c r="D188" t="s">
        <v>962</v>
      </c>
    </row>
    <row r="190" spans="1:23">
      <c r="B190" t="s">
        <v>961</v>
      </c>
    </row>
    <row r="194" spans="11:12">
      <c r="K194">
        <f>SUM(J4:J179)</f>
        <v>60892</v>
      </c>
      <c r="L194" s="297">
        <v>-0.03</v>
      </c>
    </row>
    <row r="195" spans="11:12">
      <c r="K195">
        <f>K194/100*97</f>
        <v>59065.24</v>
      </c>
    </row>
  </sheetData>
  <autoFilter ref="N3:P160" xr:uid="{8CC34B73-EFBC-4D74-9CC4-1E0981BD69FD}"/>
  <mergeCells count="55">
    <mergeCell ref="B44:D44"/>
    <mergeCell ref="G44:I44"/>
    <mergeCell ref="G40:I40"/>
    <mergeCell ref="B78:D78"/>
    <mergeCell ref="G78:I78"/>
    <mergeCell ref="B41:D41"/>
    <mergeCell ref="G41:I41"/>
    <mergeCell ref="B42:D42"/>
    <mergeCell ref="G42:I42"/>
    <mergeCell ref="B43:D43"/>
    <mergeCell ref="G43:I43"/>
    <mergeCell ref="B31:D31"/>
    <mergeCell ref="G31:I31"/>
    <mergeCell ref="B30:D30"/>
    <mergeCell ref="G30:I30"/>
    <mergeCell ref="B24:D24"/>
    <mergeCell ref="G24:I24"/>
    <mergeCell ref="B25:D25"/>
    <mergeCell ref="G25:I25"/>
    <mergeCell ref="B29:D29"/>
    <mergeCell ref="G29:I29"/>
    <mergeCell ref="B28:D28"/>
    <mergeCell ref="G28:I28"/>
    <mergeCell ref="B5:D5"/>
    <mergeCell ref="G5:I5"/>
    <mergeCell ref="B6:D6"/>
    <mergeCell ref="G6:I6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26:D26"/>
    <mergeCell ref="G26:I26"/>
    <mergeCell ref="B27:D27"/>
    <mergeCell ref="G27:I27"/>
    <mergeCell ref="B15:D15"/>
    <mergeCell ref="G15:I15"/>
    <mergeCell ref="B22:D22"/>
    <mergeCell ref="G22:I22"/>
    <mergeCell ref="B21:D21"/>
    <mergeCell ref="G21:I21"/>
    <mergeCell ref="B23:D23"/>
    <mergeCell ref="G23:I2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612"/>
  <sheetViews>
    <sheetView topLeftCell="A547" zoomScale="97" zoomScaleNormal="85" workbookViewId="0">
      <selection activeCell="E584" sqref="E584"/>
    </sheetView>
  </sheetViews>
  <sheetFormatPr defaultColWidth="8.85546875" defaultRowHeight="15"/>
  <cols>
    <col min="1" max="1" width="5" style="4" customWidth="1"/>
    <col min="2" max="2" width="39.28515625" style="4" customWidth="1"/>
    <col min="3" max="3" width="7.85546875" style="4" customWidth="1"/>
    <col min="4" max="4" width="7.42578125" style="4" customWidth="1"/>
    <col min="5" max="6" width="8.85546875" style="4"/>
    <col min="7" max="7" width="10" style="4" bestFit="1" customWidth="1"/>
    <col min="8" max="9" width="8.85546875" style="4"/>
    <col min="10" max="10" width="13.28515625" style="4" customWidth="1"/>
    <col min="11" max="13" width="8.85546875" style="4"/>
    <col min="14" max="14" width="12.28515625" style="4" customWidth="1"/>
    <col min="15" max="15" width="42.5703125" style="4" customWidth="1"/>
    <col min="16" max="16" width="13" style="4" customWidth="1"/>
    <col min="17" max="17" width="8.85546875" style="4"/>
    <col min="18" max="18" width="11.28515625" style="4" bestFit="1" customWidth="1"/>
    <col min="19" max="16384" width="8.85546875" style="4"/>
  </cols>
  <sheetData>
    <row r="2" spans="1:17" ht="18.75">
      <c r="A2" s="1"/>
      <c r="B2" s="2" t="s">
        <v>121</v>
      </c>
      <c r="C2" s="3"/>
      <c r="D2" s="3"/>
      <c r="G2" s="122"/>
      <c r="N2" s="26" t="s">
        <v>63</v>
      </c>
      <c r="O2" s="26" t="s">
        <v>64</v>
      </c>
      <c r="P2" s="26" t="s">
        <v>65</v>
      </c>
    </row>
    <row r="3" spans="1:17" ht="16.5">
      <c r="A3" s="1"/>
      <c r="G3" s="122"/>
      <c r="N3" s="8"/>
      <c r="O3" s="8"/>
      <c r="P3" s="8"/>
    </row>
    <row r="4" spans="1:17">
      <c r="A4" s="5">
        <v>1</v>
      </c>
      <c r="B4" s="356" t="s">
        <v>543</v>
      </c>
      <c r="C4" s="360"/>
      <c r="D4" s="361"/>
      <c r="E4" s="6">
        <v>828</v>
      </c>
      <c r="F4" s="6">
        <v>0</v>
      </c>
      <c r="G4" s="207"/>
      <c r="H4" s="141"/>
      <c r="I4" s="142"/>
      <c r="J4" s="6"/>
      <c r="K4" s="6"/>
      <c r="L4" s="6"/>
      <c r="M4">
        <v>1</v>
      </c>
      <c r="N4" s="8" t="str">
        <f t="shared" ref="N4:N35" si="0">IF(F103&gt;0,"48"&amp;J103&amp;"","")</f>
        <v/>
      </c>
      <c r="O4" s="8" t="str">
        <f t="shared" ref="O4:O35" si="1">"48"&amp;J103&amp;""</f>
        <v>480</v>
      </c>
      <c r="P4" s="8" t="str">
        <f>IF(E103=100,"48"&amp;J103&amp;"","")</f>
        <v/>
      </c>
      <c r="Q4" s="4">
        <v>1</v>
      </c>
    </row>
    <row r="5" spans="1:17">
      <c r="A5" s="5">
        <v>2</v>
      </c>
      <c r="B5" s="356" t="s">
        <v>529</v>
      </c>
      <c r="C5" s="365"/>
      <c r="D5" s="366"/>
      <c r="E5" s="26">
        <v>828</v>
      </c>
      <c r="F5" s="26">
        <v>0</v>
      </c>
      <c r="G5" s="207"/>
      <c r="H5" s="124"/>
      <c r="I5" s="125"/>
      <c r="J5" s="26"/>
      <c r="K5" s="26"/>
      <c r="L5" s="26"/>
      <c r="M5">
        <v>1</v>
      </c>
      <c r="N5" s="8" t="str">
        <f t="shared" si="0"/>
        <v/>
      </c>
      <c r="O5" s="8" t="str">
        <f t="shared" si="1"/>
        <v>480</v>
      </c>
      <c r="P5" s="8" t="str">
        <f t="shared" ref="P5:P19" si="2">IF(F104=100,"48"&amp;J104&amp;"","")</f>
        <v/>
      </c>
      <c r="Q5" s="4">
        <v>1</v>
      </c>
    </row>
    <row r="6" spans="1:17">
      <c r="A6" s="5">
        <v>3</v>
      </c>
      <c r="B6" s="356" t="s">
        <v>646</v>
      </c>
      <c r="C6" s="360"/>
      <c r="D6" s="361"/>
      <c r="E6" s="6">
        <v>828</v>
      </c>
      <c r="F6" s="6">
        <v>0</v>
      </c>
      <c r="G6" s="207"/>
      <c r="H6" s="141"/>
      <c r="I6" s="142"/>
      <c r="J6" s="6"/>
      <c r="K6" s="6"/>
      <c r="L6" s="6"/>
      <c r="M6">
        <v>1</v>
      </c>
      <c r="N6" s="8" t="str">
        <f t="shared" si="0"/>
        <v/>
      </c>
      <c r="O6" s="8" t="str">
        <f t="shared" si="1"/>
        <v>480</v>
      </c>
      <c r="P6" s="8" t="str">
        <f t="shared" si="2"/>
        <v/>
      </c>
      <c r="Q6" s="4">
        <v>1</v>
      </c>
    </row>
    <row r="7" spans="1:17">
      <c r="A7" s="5">
        <v>4</v>
      </c>
      <c r="B7" s="63" t="s">
        <v>652</v>
      </c>
      <c r="C7" s="65"/>
      <c r="D7" s="66"/>
      <c r="E7" s="6">
        <v>828</v>
      </c>
      <c r="F7" s="6">
        <v>0</v>
      </c>
      <c r="G7" s="207"/>
      <c r="H7" s="141"/>
      <c r="I7" s="142"/>
      <c r="J7" s="26"/>
      <c r="K7" s="6"/>
      <c r="L7" s="6"/>
      <c r="M7">
        <v>1</v>
      </c>
      <c r="N7" s="8" t="str">
        <f t="shared" si="0"/>
        <v/>
      </c>
      <c r="O7" s="8" t="str">
        <f t="shared" si="1"/>
        <v>480</v>
      </c>
      <c r="P7" s="8" t="str">
        <f t="shared" si="2"/>
        <v/>
      </c>
      <c r="Q7">
        <v>1</v>
      </c>
    </row>
    <row r="8" spans="1:17">
      <c r="A8" s="5">
        <v>5</v>
      </c>
      <c r="B8" s="356" t="s">
        <v>822</v>
      </c>
      <c r="C8" s="360"/>
      <c r="D8" s="361"/>
      <c r="E8" s="6">
        <v>786</v>
      </c>
      <c r="F8" s="6">
        <v>0</v>
      </c>
      <c r="G8" s="207"/>
      <c r="H8" s="141"/>
      <c r="I8" s="142"/>
      <c r="J8" s="26"/>
      <c r="K8" s="6"/>
      <c r="L8" s="6"/>
      <c r="M8">
        <v>1</v>
      </c>
      <c r="N8" s="8" t="str">
        <f t="shared" si="0"/>
        <v/>
      </c>
      <c r="O8" s="8" t="str">
        <f t="shared" si="1"/>
        <v>480</v>
      </c>
      <c r="P8" s="8" t="str">
        <f t="shared" si="2"/>
        <v/>
      </c>
      <c r="Q8">
        <v>1</v>
      </c>
    </row>
    <row r="9" spans="1:17">
      <c r="A9" s="5">
        <v>6</v>
      </c>
      <c r="B9" s="356" t="s">
        <v>823</v>
      </c>
      <c r="C9" s="360"/>
      <c r="D9" s="361"/>
      <c r="E9" s="6">
        <v>786</v>
      </c>
      <c r="F9" s="6">
        <v>0</v>
      </c>
      <c r="G9" s="207"/>
      <c r="H9" s="141"/>
      <c r="I9" s="142"/>
      <c r="J9" s="6"/>
      <c r="K9" s="6"/>
      <c r="L9" s="6"/>
      <c r="M9">
        <v>1</v>
      </c>
      <c r="N9" s="8" t="str">
        <f t="shared" si="0"/>
        <v/>
      </c>
      <c r="O9" s="8" t="str">
        <f t="shared" si="1"/>
        <v>480</v>
      </c>
      <c r="P9" s="8" t="str">
        <f t="shared" si="2"/>
        <v/>
      </c>
      <c r="Q9">
        <v>1</v>
      </c>
    </row>
    <row r="10" spans="1:17">
      <c r="A10" s="5">
        <v>7</v>
      </c>
      <c r="B10" s="63" t="s">
        <v>990</v>
      </c>
      <c r="C10" s="65"/>
      <c r="D10" s="66"/>
      <c r="E10" s="6">
        <v>836</v>
      </c>
      <c r="F10" s="6">
        <v>0</v>
      </c>
      <c r="G10" s="207"/>
      <c r="H10" s="141"/>
      <c r="I10" s="142"/>
      <c r="J10" s="26"/>
      <c r="K10" s="6"/>
      <c r="L10" s="6"/>
      <c r="M10">
        <v>1</v>
      </c>
      <c r="N10" s="8" t="str">
        <f t="shared" si="0"/>
        <v/>
      </c>
      <c r="O10" s="8" t="str">
        <f t="shared" si="1"/>
        <v>480</v>
      </c>
      <c r="P10" s="8" t="str">
        <f t="shared" si="2"/>
        <v/>
      </c>
      <c r="Q10">
        <v>1</v>
      </c>
    </row>
    <row r="11" spans="1:17">
      <c r="A11" s="5">
        <v>8</v>
      </c>
      <c r="B11" s="356" t="s">
        <v>991</v>
      </c>
      <c r="C11" s="360"/>
      <c r="D11" s="361"/>
      <c r="E11" s="6">
        <v>786</v>
      </c>
      <c r="F11" s="6">
        <v>0</v>
      </c>
      <c r="G11" s="207"/>
      <c r="H11" s="141"/>
      <c r="I11" s="142"/>
      <c r="J11" s="26"/>
      <c r="K11" s="6"/>
      <c r="L11" s="6"/>
      <c r="M11">
        <v>1</v>
      </c>
      <c r="N11" s="8" t="str">
        <f t="shared" si="0"/>
        <v/>
      </c>
      <c r="O11" s="8" t="str">
        <f t="shared" si="1"/>
        <v>480</v>
      </c>
      <c r="P11" s="8" t="str">
        <f t="shared" si="2"/>
        <v/>
      </c>
      <c r="Q11">
        <v>1</v>
      </c>
    </row>
    <row r="12" spans="1:17">
      <c r="A12" s="5">
        <v>9</v>
      </c>
      <c r="B12" s="356" t="s">
        <v>1048</v>
      </c>
      <c r="C12" s="360"/>
      <c r="D12" s="361"/>
      <c r="E12" s="6">
        <v>828</v>
      </c>
      <c r="F12" s="6">
        <v>0</v>
      </c>
      <c r="G12" s="207"/>
      <c r="H12" s="124" t="s">
        <v>1137</v>
      </c>
      <c r="I12" s="125" t="s">
        <v>1138</v>
      </c>
      <c r="J12" s="6"/>
      <c r="K12" s="6"/>
      <c r="L12" s="6"/>
      <c r="M12">
        <v>1</v>
      </c>
      <c r="N12" s="8" t="str">
        <f t="shared" si="0"/>
        <v/>
      </c>
      <c r="O12" s="8" t="str">
        <f t="shared" si="1"/>
        <v>480</v>
      </c>
      <c r="P12" s="8" t="str">
        <f t="shared" si="2"/>
        <v/>
      </c>
      <c r="Q12">
        <v>1</v>
      </c>
    </row>
    <row r="13" spans="1:17">
      <c r="A13" s="5">
        <v>10</v>
      </c>
      <c r="B13" s="356" t="s">
        <v>907</v>
      </c>
      <c r="C13" s="360"/>
      <c r="D13" s="361"/>
      <c r="E13" s="6"/>
      <c r="F13" s="6"/>
      <c r="G13" s="207"/>
      <c r="H13" s="141"/>
      <c r="I13" s="142"/>
      <c r="J13" s="6"/>
      <c r="K13" s="6"/>
      <c r="L13" s="6"/>
      <c r="M13"/>
      <c r="N13" s="8" t="str">
        <f t="shared" si="0"/>
        <v/>
      </c>
      <c r="O13" s="8" t="str">
        <f t="shared" si="1"/>
        <v>480</v>
      </c>
      <c r="P13" s="8" t="str">
        <f t="shared" si="2"/>
        <v/>
      </c>
      <c r="Q13">
        <v>1</v>
      </c>
    </row>
    <row r="14" spans="1:17">
      <c r="A14" s="5">
        <v>11</v>
      </c>
      <c r="B14" s="356"/>
      <c r="C14" s="360"/>
      <c r="D14" s="361"/>
      <c r="E14" s="6"/>
      <c r="F14" s="6"/>
      <c r="G14" s="145"/>
      <c r="H14" s="141"/>
      <c r="I14" s="142"/>
      <c r="J14" s="6"/>
      <c r="K14" s="6"/>
      <c r="L14" s="6"/>
      <c r="M14"/>
      <c r="N14" s="8" t="str">
        <f t="shared" si="0"/>
        <v/>
      </c>
      <c r="O14" s="8" t="str">
        <f t="shared" si="1"/>
        <v>480</v>
      </c>
      <c r="P14" s="8" t="str">
        <f t="shared" si="2"/>
        <v/>
      </c>
      <c r="Q14">
        <v>1</v>
      </c>
    </row>
    <row r="15" spans="1:17">
      <c r="G15" s="122"/>
      <c r="H15" s="139"/>
      <c r="I15" s="139"/>
      <c r="J15" s="4">
        <f>L15*K15</f>
        <v>7056</v>
      </c>
      <c r="K15" s="4">
        <v>784</v>
      </c>
      <c r="L15" s="4">
        <v>9</v>
      </c>
      <c r="N15" s="8" t="str">
        <f t="shared" si="0"/>
        <v/>
      </c>
      <c r="O15" s="8" t="str">
        <f t="shared" si="1"/>
        <v>480</v>
      </c>
      <c r="P15" s="8" t="str">
        <f t="shared" si="2"/>
        <v/>
      </c>
    </row>
    <row r="16" spans="1:17">
      <c r="G16" s="122"/>
      <c r="H16" s="139"/>
      <c r="I16" s="139"/>
      <c r="J16" s="4">
        <f t="shared" ref="J16:J79" si="3">L16*K16</f>
        <v>0</v>
      </c>
      <c r="N16" s="8" t="str">
        <f t="shared" si="0"/>
        <v/>
      </c>
      <c r="O16" s="8" t="str">
        <f t="shared" si="1"/>
        <v>480</v>
      </c>
      <c r="P16" s="8" t="str">
        <f t="shared" si="2"/>
        <v/>
      </c>
    </row>
    <row r="17" spans="1:23" ht="18.75">
      <c r="A17" s="1"/>
      <c r="B17" s="2" t="s">
        <v>122</v>
      </c>
      <c r="C17" s="3"/>
      <c r="D17" s="3"/>
      <c r="G17" s="122"/>
      <c r="H17" s="139"/>
      <c r="I17" s="139"/>
      <c r="J17" s="4">
        <f t="shared" si="3"/>
        <v>0</v>
      </c>
      <c r="N17" s="8" t="str">
        <f t="shared" si="0"/>
        <v/>
      </c>
      <c r="O17" s="8" t="str">
        <f t="shared" si="1"/>
        <v>480</v>
      </c>
      <c r="P17" s="8" t="str">
        <f t="shared" si="2"/>
        <v/>
      </c>
    </row>
    <row r="18" spans="1:23" ht="16.5">
      <c r="A18" s="1"/>
      <c r="G18" s="122"/>
      <c r="H18" s="139"/>
      <c r="I18" s="139"/>
      <c r="J18" s="4">
        <f t="shared" si="3"/>
        <v>0</v>
      </c>
      <c r="N18" s="8" t="str">
        <f t="shared" si="0"/>
        <v/>
      </c>
      <c r="O18" s="8" t="str">
        <f t="shared" si="1"/>
        <v>480</v>
      </c>
      <c r="P18" s="8" t="str">
        <f t="shared" si="2"/>
        <v/>
      </c>
    </row>
    <row r="19" spans="1:23">
      <c r="A19" s="5">
        <v>1</v>
      </c>
      <c r="B19" s="63" t="s">
        <v>343</v>
      </c>
      <c r="C19" s="84"/>
      <c r="D19" s="85"/>
      <c r="E19" s="6">
        <v>786</v>
      </c>
      <c r="F19" s="6">
        <v>0</v>
      </c>
      <c r="G19" s="207"/>
      <c r="H19" s="141"/>
      <c r="I19" s="142"/>
      <c r="K19" s="6"/>
      <c r="L19" s="6"/>
      <c r="M19">
        <v>1</v>
      </c>
      <c r="N19" s="8" t="str">
        <f t="shared" si="0"/>
        <v/>
      </c>
      <c r="O19" s="8" t="str">
        <f t="shared" si="1"/>
        <v>480</v>
      </c>
      <c r="P19" s="8" t="str">
        <f t="shared" si="2"/>
        <v/>
      </c>
      <c r="Q19" s="4">
        <v>1</v>
      </c>
    </row>
    <row r="20" spans="1:23">
      <c r="A20" s="5">
        <v>2</v>
      </c>
      <c r="B20" t="s">
        <v>344</v>
      </c>
      <c r="E20" s="67">
        <v>786</v>
      </c>
      <c r="F20" s="67">
        <v>0</v>
      </c>
      <c r="G20" s="325"/>
      <c r="H20" s="123" t="s">
        <v>757</v>
      </c>
      <c r="I20" s="139"/>
      <c r="M20">
        <v>1</v>
      </c>
      <c r="N20" s="8" t="str">
        <f t="shared" si="0"/>
        <v/>
      </c>
      <c r="O20" s="8" t="str">
        <f t="shared" si="1"/>
        <v>48</v>
      </c>
      <c r="P20"/>
      <c r="Q20" s="4">
        <v>1</v>
      </c>
      <c r="U20" s="381"/>
      <c r="V20" s="381"/>
      <c r="W20" s="381"/>
    </row>
    <row r="21" spans="1:23">
      <c r="A21" s="5">
        <v>3</v>
      </c>
      <c r="B21" s="356" t="s">
        <v>283</v>
      </c>
      <c r="C21" s="360"/>
      <c r="D21" s="361"/>
      <c r="E21" s="6">
        <v>828</v>
      </c>
      <c r="F21" s="6">
        <v>0</v>
      </c>
      <c r="G21" s="207"/>
      <c r="H21" s="141"/>
      <c r="I21" s="142"/>
      <c r="K21" s="26"/>
      <c r="L21" s="6"/>
      <c r="M21" s="4">
        <v>1</v>
      </c>
      <c r="N21" s="8" t="str">
        <f t="shared" si="0"/>
        <v/>
      </c>
      <c r="O21" s="8" t="str">
        <f t="shared" si="1"/>
        <v>48</v>
      </c>
      <c r="P21"/>
      <c r="Q21">
        <v>1</v>
      </c>
      <c r="R21"/>
      <c r="U21" s="381"/>
      <c r="V21" s="381"/>
      <c r="W21" s="381"/>
    </row>
    <row r="22" spans="1:23">
      <c r="A22" s="5">
        <v>4</v>
      </c>
      <c r="B22" t="s">
        <v>773</v>
      </c>
      <c r="E22" s="6">
        <v>1540</v>
      </c>
      <c r="F22" s="6">
        <v>0</v>
      </c>
      <c r="G22" s="207"/>
      <c r="H22" s="124"/>
      <c r="I22" s="142"/>
      <c r="K22" s="6"/>
      <c r="L22" s="6"/>
      <c r="M22">
        <v>1</v>
      </c>
      <c r="N22" s="8" t="str">
        <f t="shared" si="0"/>
        <v/>
      </c>
      <c r="O22" s="8" t="str">
        <f t="shared" si="1"/>
        <v>48</v>
      </c>
      <c r="P22" s="8" t="str">
        <f t="shared" ref="P22:P63" si="4">IF(F121=100,"48"&amp;J121&amp;"","")</f>
        <v/>
      </c>
      <c r="Q22" s="4">
        <v>1</v>
      </c>
    </row>
    <row r="23" spans="1:23">
      <c r="A23" s="5">
        <v>5</v>
      </c>
      <c r="B23" s="63" t="s">
        <v>417</v>
      </c>
      <c r="C23" s="65"/>
      <c r="D23" s="66"/>
      <c r="E23" s="6">
        <v>786</v>
      </c>
      <c r="F23" s="6">
        <v>0</v>
      </c>
      <c r="G23" s="207"/>
      <c r="H23" s="124" t="s">
        <v>757</v>
      </c>
      <c r="I23" s="142"/>
      <c r="K23" s="6"/>
      <c r="L23" s="6"/>
      <c r="M23">
        <v>1</v>
      </c>
      <c r="N23" s="8" t="str">
        <f t="shared" si="0"/>
        <v/>
      </c>
      <c r="O23" s="8" t="str">
        <f t="shared" si="1"/>
        <v>48</v>
      </c>
      <c r="P23" s="8" t="str">
        <f t="shared" si="4"/>
        <v/>
      </c>
      <c r="Q23" s="4">
        <v>1</v>
      </c>
    </row>
    <row r="24" spans="1:23">
      <c r="A24" s="5">
        <v>6</v>
      </c>
      <c r="B24" s="356" t="s">
        <v>778</v>
      </c>
      <c r="C24" s="360"/>
      <c r="D24" s="361"/>
      <c r="E24" s="6">
        <v>786</v>
      </c>
      <c r="F24" s="6">
        <v>0</v>
      </c>
      <c r="G24" s="207"/>
      <c r="H24" s="141"/>
      <c r="I24" s="142"/>
      <c r="K24" s="6"/>
      <c r="L24" s="6"/>
      <c r="M24">
        <v>1</v>
      </c>
      <c r="N24" s="8" t="str">
        <f t="shared" si="0"/>
        <v/>
      </c>
      <c r="O24" s="8" t="str">
        <f t="shared" si="1"/>
        <v>48</v>
      </c>
      <c r="P24" s="8" t="str">
        <f t="shared" si="4"/>
        <v/>
      </c>
      <c r="Q24">
        <v>1</v>
      </c>
    </row>
    <row r="25" spans="1:23">
      <c r="A25" s="5">
        <v>7</v>
      </c>
      <c r="B25" s="356" t="s">
        <v>779</v>
      </c>
      <c r="C25" s="360"/>
      <c r="D25" s="361"/>
      <c r="E25" s="6">
        <v>828</v>
      </c>
      <c r="F25" s="6">
        <v>0</v>
      </c>
      <c r="G25" s="207"/>
      <c r="H25" s="141"/>
      <c r="I25" s="142"/>
      <c r="K25" s="6"/>
      <c r="L25" s="6"/>
      <c r="M25">
        <v>1</v>
      </c>
      <c r="N25" s="8" t="str">
        <f t="shared" si="0"/>
        <v/>
      </c>
      <c r="O25" s="8" t="str">
        <f t="shared" si="1"/>
        <v>48</v>
      </c>
      <c r="P25" s="8" t="str">
        <f t="shared" si="4"/>
        <v/>
      </c>
      <c r="Q25">
        <v>1</v>
      </c>
    </row>
    <row r="26" spans="1:23">
      <c r="A26" s="5">
        <v>8</v>
      </c>
      <c r="B26" s="356" t="s">
        <v>948</v>
      </c>
      <c r="C26" s="360"/>
      <c r="D26" s="361"/>
      <c r="E26" s="6">
        <v>828</v>
      </c>
      <c r="F26" s="6">
        <v>0</v>
      </c>
      <c r="G26" s="207"/>
      <c r="H26" s="141"/>
      <c r="I26" s="142"/>
      <c r="K26" s="121"/>
      <c r="L26" s="6"/>
      <c r="M26" s="4">
        <v>1</v>
      </c>
      <c r="N26" s="8" t="e">
        <f>IF(#REF!&gt;0,"48"&amp;#REF!&amp;"","")</f>
        <v>#REF!</v>
      </c>
      <c r="O26" s="8" t="e">
        <f>"48"&amp;#REF!&amp;""</f>
        <v>#REF!</v>
      </c>
      <c r="P26" s="8" t="e">
        <f>IF(#REF!=100,"48"&amp;#REF!&amp;"","")</f>
        <v>#REF!</v>
      </c>
      <c r="Q26">
        <v>1</v>
      </c>
    </row>
    <row r="27" spans="1:23">
      <c r="A27" s="5">
        <v>9</v>
      </c>
      <c r="B27" s="63" t="s">
        <v>949</v>
      </c>
      <c r="C27" s="65"/>
      <c r="D27" s="65"/>
      <c r="E27" s="26">
        <v>828</v>
      </c>
      <c r="F27" s="26">
        <v>0</v>
      </c>
      <c r="G27" s="331"/>
      <c r="H27" s="141"/>
      <c r="I27" s="141"/>
      <c r="K27" s="6"/>
      <c r="L27" s="6"/>
      <c r="M27">
        <v>1</v>
      </c>
      <c r="N27" s="8" t="str">
        <f>IF(F125&gt;0,"48"&amp;J125&amp;"","")</f>
        <v/>
      </c>
      <c r="O27" s="8" t="str">
        <f>"48"&amp;J125&amp;""</f>
        <v>48</v>
      </c>
      <c r="P27" s="8" t="str">
        <f>IF(F125=100,"48"&amp;J125&amp;"","")</f>
        <v/>
      </c>
      <c r="Q27">
        <v>1</v>
      </c>
    </row>
    <row r="28" spans="1:23">
      <c r="A28" s="5">
        <v>10</v>
      </c>
      <c r="B28" s="120" t="s">
        <v>1003</v>
      </c>
      <c r="C28" s="141"/>
      <c r="D28" s="142"/>
      <c r="E28" s="41">
        <v>828</v>
      </c>
      <c r="F28" s="41">
        <v>0</v>
      </c>
      <c r="G28" s="207"/>
      <c r="H28" s="141"/>
      <c r="I28" s="142"/>
      <c r="K28" s="121"/>
      <c r="L28" s="41"/>
      <c r="M28" s="139">
        <v>1</v>
      </c>
      <c r="N28" s="8" t="str">
        <f t="shared" si="0"/>
        <v/>
      </c>
      <c r="O28" s="8" t="str">
        <f t="shared" si="1"/>
        <v>48</v>
      </c>
      <c r="P28" s="8" t="str">
        <f t="shared" si="4"/>
        <v/>
      </c>
      <c r="Q28">
        <v>1</v>
      </c>
    </row>
    <row r="29" spans="1:23">
      <c r="A29" s="5">
        <v>11</v>
      </c>
      <c r="B29" s="120"/>
      <c r="C29" s="141"/>
      <c r="D29" s="142"/>
      <c r="E29" s="41"/>
      <c r="F29" s="41"/>
      <c r="G29" s="207"/>
      <c r="H29" s="141"/>
      <c r="I29" s="142"/>
      <c r="K29" s="121"/>
      <c r="L29" s="41"/>
      <c r="M29" s="139"/>
      <c r="N29" s="8" t="str">
        <f t="shared" si="0"/>
        <v/>
      </c>
      <c r="O29" s="8" t="str">
        <f t="shared" si="1"/>
        <v>48</v>
      </c>
      <c r="P29" s="8" t="str">
        <f t="shared" si="4"/>
        <v/>
      </c>
      <c r="Q29">
        <v>1</v>
      </c>
    </row>
    <row r="30" spans="1:23">
      <c r="A30" s="55"/>
      <c r="B30" s="123"/>
      <c r="C30" s="139"/>
      <c r="D30" s="139"/>
      <c r="E30" s="163"/>
      <c r="F30" s="163"/>
      <c r="G30" s="122"/>
      <c r="H30" s="139"/>
      <c r="I30" s="139"/>
      <c r="J30" s="139">
        <f>K30*L30</f>
        <v>7056</v>
      </c>
      <c r="K30" s="139">
        <v>784</v>
      </c>
      <c r="L30" s="139">
        <v>9</v>
      </c>
      <c r="M30" s="123"/>
      <c r="N30" s="8" t="str">
        <f t="shared" si="0"/>
        <v/>
      </c>
      <c r="O30" s="8" t="str">
        <f t="shared" si="1"/>
        <v>48</v>
      </c>
      <c r="P30" s="8" t="str">
        <f t="shared" si="4"/>
        <v/>
      </c>
    </row>
    <row r="31" spans="1:23">
      <c r="B31"/>
      <c r="F31" s="67"/>
      <c r="G31" s="122"/>
      <c r="H31" s="139"/>
      <c r="I31" s="139"/>
      <c r="J31" s="4">
        <f t="shared" si="3"/>
        <v>0</v>
      </c>
      <c r="M31" s="123"/>
      <c r="N31" s="8" t="str">
        <f t="shared" si="0"/>
        <v/>
      </c>
      <c r="O31" s="8" t="str">
        <f t="shared" si="1"/>
        <v>48</v>
      </c>
      <c r="P31" s="8" t="str">
        <f t="shared" si="4"/>
        <v/>
      </c>
    </row>
    <row r="32" spans="1:23" ht="18.75">
      <c r="A32" s="1"/>
      <c r="B32" s="2" t="s">
        <v>123</v>
      </c>
      <c r="C32" s="3"/>
      <c r="D32" s="3"/>
      <c r="G32" s="122"/>
      <c r="H32" s="139"/>
      <c r="I32" s="139"/>
      <c r="J32" s="4">
        <f t="shared" si="3"/>
        <v>0</v>
      </c>
      <c r="N32" s="8" t="str">
        <f t="shared" si="0"/>
        <v/>
      </c>
      <c r="O32" s="8" t="str">
        <f t="shared" si="1"/>
        <v>48</v>
      </c>
      <c r="P32" s="8" t="str">
        <f t="shared" si="4"/>
        <v/>
      </c>
    </row>
    <row r="33" spans="1:17" ht="16.5">
      <c r="A33" s="1"/>
      <c r="G33" s="122"/>
      <c r="H33" s="139"/>
      <c r="I33" s="139"/>
      <c r="J33" s="4">
        <f t="shared" si="3"/>
        <v>0</v>
      </c>
      <c r="N33" s="8" t="str">
        <f t="shared" si="0"/>
        <v/>
      </c>
      <c r="O33" s="8" t="str">
        <f t="shared" si="1"/>
        <v>487497</v>
      </c>
      <c r="P33" s="8" t="str">
        <f t="shared" si="4"/>
        <v/>
      </c>
    </row>
    <row r="34" spans="1:17">
      <c r="A34" s="5">
        <v>1</v>
      </c>
      <c r="B34" s="63" t="s">
        <v>840</v>
      </c>
      <c r="C34" s="65"/>
      <c r="D34" s="66"/>
      <c r="E34" s="6">
        <v>1580</v>
      </c>
      <c r="F34" s="6">
        <v>0</v>
      </c>
      <c r="G34" s="207"/>
      <c r="H34" s="141"/>
      <c r="I34" s="142"/>
      <c r="K34" s="26"/>
      <c r="L34" s="6"/>
      <c r="M34" s="4">
        <v>1</v>
      </c>
      <c r="N34" s="8" t="str">
        <f t="shared" si="0"/>
        <v/>
      </c>
      <c r="O34" s="8" t="str">
        <f t="shared" si="1"/>
        <v>480</v>
      </c>
      <c r="P34" s="8" t="str">
        <f t="shared" si="4"/>
        <v/>
      </c>
      <c r="Q34" s="4">
        <v>1</v>
      </c>
    </row>
    <row r="35" spans="1:17">
      <c r="A35" s="5">
        <v>2</v>
      </c>
      <c r="B35" s="120" t="s">
        <v>1115</v>
      </c>
      <c r="C35" s="141"/>
      <c r="D35" s="142"/>
      <c r="E35" s="41">
        <v>530</v>
      </c>
      <c r="F35" s="41">
        <v>0</v>
      </c>
      <c r="G35" s="145"/>
      <c r="H35" s="141"/>
      <c r="I35" s="142"/>
      <c r="K35" s="121"/>
      <c r="L35" s="41"/>
      <c r="M35" s="139">
        <v>1</v>
      </c>
      <c r="N35" s="8" t="str">
        <f t="shared" si="0"/>
        <v/>
      </c>
      <c r="O35" s="8" t="str">
        <f t="shared" si="1"/>
        <v>480</v>
      </c>
      <c r="P35" s="8" t="str">
        <f t="shared" si="4"/>
        <v/>
      </c>
      <c r="Q35" s="4">
        <v>1</v>
      </c>
    </row>
    <row r="36" spans="1:17">
      <c r="A36" s="5">
        <v>3</v>
      </c>
      <c r="B36" s="356" t="s">
        <v>972</v>
      </c>
      <c r="C36" s="360"/>
      <c r="D36" s="361"/>
      <c r="E36" s="6">
        <v>828</v>
      </c>
      <c r="F36" s="6">
        <v>0</v>
      </c>
      <c r="G36" s="207"/>
      <c r="H36" s="141"/>
      <c r="I36" s="142"/>
      <c r="K36" s="26"/>
      <c r="L36" s="6"/>
      <c r="M36" s="4">
        <v>1</v>
      </c>
      <c r="N36" s="8" t="str">
        <f t="shared" ref="N36:N63" si="5">IF(F135&gt;0,"48"&amp;J135&amp;"","")</f>
        <v/>
      </c>
      <c r="O36" s="8" t="str">
        <f t="shared" ref="O36:O63" si="6">"48"&amp;J135&amp;""</f>
        <v>480</v>
      </c>
      <c r="P36" s="8" t="str">
        <f t="shared" si="4"/>
        <v/>
      </c>
      <c r="Q36" s="4">
        <v>1</v>
      </c>
    </row>
    <row r="37" spans="1:17">
      <c r="A37" s="5">
        <v>4</v>
      </c>
      <c r="B37" s="63"/>
      <c r="C37" s="84"/>
      <c r="D37" s="85"/>
      <c r="E37" s="26">
        <v>150</v>
      </c>
      <c r="F37" s="26"/>
      <c r="G37" s="207"/>
      <c r="H37" s="124"/>
      <c r="I37" s="125"/>
      <c r="K37" s="26"/>
      <c r="L37" s="26"/>
      <c r="M37"/>
      <c r="N37" s="8" t="str">
        <f t="shared" si="5"/>
        <v/>
      </c>
      <c r="O37" s="8" t="str">
        <f t="shared" si="6"/>
        <v>48</v>
      </c>
      <c r="P37" s="8" t="str">
        <f t="shared" si="4"/>
        <v/>
      </c>
      <c r="Q37">
        <v>1</v>
      </c>
    </row>
    <row r="38" spans="1:17">
      <c r="A38" s="5">
        <v>5</v>
      </c>
      <c r="B38" s="63"/>
      <c r="C38" s="65"/>
      <c r="D38" s="66"/>
      <c r="E38" s="6"/>
      <c r="F38" s="6"/>
      <c r="G38" s="302"/>
      <c r="H38" s="141"/>
      <c r="I38" s="142"/>
      <c r="K38" s="6"/>
      <c r="L38" s="6"/>
      <c r="M38"/>
      <c r="N38" s="8" t="str">
        <f t="shared" si="5"/>
        <v/>
      </c>
      <c r="O38" s="8" t="str">
        <f t="shared" si="6"/>
        <v>480</v>
      </c>
      <c r="P38" s="8" t="str">
        <f t="shared" si="4"/>
        <v/>
      </c>
      <c r="Q38">
        <v>1</v>
      </c>
    </row>
    <row r="39" spans="1:17">
      <c r="A39" s="5">
        <v>6</v>
      </c>
      <c r="B39" s="356"/>
      <c r="C39" s="360"/>
      <c r="D39" s="361"/>
      <c r="E39" s="6"/>
      <c r="F39" s="6"/>
      <c r="G39" s="145"/>
      <c r="H39" s="141"/>
      <c r="I39" s="142"/>
      <c r="K39" s="6"/>
      <c r="L39" s="6"/>
      <c r="M39"/>
      <c r="N39" s="8" t="str">
        <f t="shared" si="5"/>
        <v/>
      </c>
      <c r="O39" s="8" t="str">
        <f t="shared" si="6"/>
        <v>480</v>
      </c>
      <c r="P39" s="8" t="str">
        <f t="shared" si="4"/>
        <v/>
      </c>
      <c r="Q39">
        <v>1</v>
      </c>
    </row>
    <row r="40" spans="1:17">
      <c r="A40" s="5">
        <v>7</v>
      </c>
      <c r="B40" s="63"/>
      <c r="C40" s="84"/>
      <c r="D40" s="85"/>
      <c r="E40" s="42"/>
      <c r="F40" s="42"/>
      <c r="G40" s="145"/>
      <c r="H40" s="141"/>
      <c r="I40" s="142"/>
      <c r="K40" s="6"/>
      <c r="L40" s="6"/>
      <c r="M40"/>
      <c r="N40" s="8" t="str">
        <f t="shared" si="5"/>
        <v/>
      </c>
      <c r="O40" s="8" t="str">
        <f t="shared" si="6"/>
        <v>48</v>
      </c>
      <c r="P40" s="8" t="str">
        <f t="shared" si="4"/>
        <v/>
      </c>
      <c r="Q40">
        <v>1</v>
      </c>
    </row>
    <row r="41" spans="1:17">
      <c r="A41" s="5">
        <v>8</v>
      </c>
      <c r="B41" s="356"/>
      <c r="C41" s="360"/>
      <c r="D41" s="361"/>
      <c r="E41" s="6"/>
      <c r="F41" s="6"/>
      <c r="G41" s="145"/>
      <c r="H41" s="141"/>
      <c r="I41" s="142"/>
      <c r="K41" s="6"/>
      <c r="L41" s="6"/>
      <c r="M41"/>
      <c r="N41" s="8" t="str">
        <f t="shared" si="5"/>
        <v/>
      </c>
      <c r="O41" s="8" t="str">
        <f t="shared" si="6"/>
        <v>480</v>
      </c>
      <c r="P41" s="8" t="str">
        <f t="shared" si="4"/>
        <v/>
      </c>
    </row>
    <row r="42" spans="1:17">
      <c r="A42" s="5">
        <v>9</v>
      </c>
      <c r="B42" s="356"/>
      <c r="C42" s="360"/>
      <c r="D42" s="361"/>
      <c r="E42" s="6"/>
      <c r="F42" s="6"/>
      <c r="G42" s="145" t="s">
        <v>1121</v>
      </c>
      <c r="H42" s="141"/>
      <c r="I42" s="142"/>
      <c r="K42" s="6"/>
      <c r="L42" s="6"/>
      <c r="N42" s="8" t="str">
        <f t="shared" si="5"/>
        <v/>
      </c>
      <c r="O42" s="8" t="str">
        <f t="shared" si="6"/>
        <v>48</v>
      </c>
      <c r="P42" s="8" t="str">
        <f t="shared" si="4"/>
        <v/>
      </c>
    </row>
    <row r="43" spans="1:17">
      <c r="A43" s="5">
        <v>10</v>
      </c>
      <c r="B43" s="356"/>
      <c r="C43" s="360"/>
      <c r="D43" s="361"/>
      <c r="E43" s="6"/>
      <c r="F43" s="6"/>
      <c r="G43" s="145"/>
      <c r="H43" s="141"/>
      <c r="I43" s="142"/>
      <c r="J43" s="4">
        <f t="shared" si="3"/>
        <v>0</v>
      </c>
      <c r="K43" s="6"/>
      <c r="L43" s="6"/>
      <c r="N43" s="8" t="str">
        <f t="shared" si="5"/>
        <v/>
      </c>
      <c r="O43" s="8" t="str">
        <f t="shared" si="6"/>
        <v>480</v>
      </c>
      <c r="P43" s="8" t="str">
        <f t="shared" si="4"/>
        <v/>
      </c>
    </row>
    <row r="44" spans="1:17">
      <c r="A44" s="5">
        <v>11</v>
      </c>
      <c r="B44" s="356"/>
      <c r="C44" s="360"/>
      <c r="D44" s="361"/>
      <c r="E44" s="6"/>
      <c r="F44" s="6"/>
      <c r="G44" s="145"/>
      <c r="H44" s="141"/>
      <c r="I44" s="142"/>
      <c r="J44" s="4">
        <f t="shared" si="3"/>
        <v>0</v>
      </c>
      <c r="K44" s="6"/>
      <c r="L44" s="6"/>
      <c r="N44" s="8" t="str">
        <f t="shared" si="5"/>
        <v/>
      </c>
      <c r="O44" s="8" t="str">
        <f t="shared" si="6"/>
        <v>480</v>
      </c>
      <c r="P44" s="8" t="str">
        <f t="shared" si="4"/>
        <v/>
      </c>
    </row>
    <row r="45" spans="1:17">
      <c r="G45" s="122"/>
      <c r="H45" s="139"/>
      <c r="I45" s="139"/>
      <c r="J45" s="4">
        <f t="shared" si="3"/>
        <v>3136</v>
      </c>
      <c r="K45" s="4">
        <v>784</v>
      </c>
      <c r="L45" s="4">
        <v>4</v>
      </c>
      <c r="N45" s="8" t="str">
        <f t="shared" si="5"/>
        <v/>
      </c>
      <c r="O45" s="8" t="str">
        <f t="shared" si="6"/>
        <v>480</v>
      </c>
      <c r="P45" s="8" t="str">
        <f t="shared" si="4"/>
        <v/>
      </c>
    </row>
    <row r="46" spans="1:17" ht="18.75">
      <c r="A46" s="1"/>
      <c r="B46" s="2" t="s">
        <v>124</v>
      </c>
      <c r="C46" s="3"/>
      <c r="D46" s="3"/>
      <c r="G46" s="122"/>
      <c r="H46" s="139"/>
      <c r="I46" s="139"/>
      <c r="J46" s="4">
        <f t="shared" ref="J46:J47" si="7">L46*K46</f>
        <v>0</v>
      </c>
      <c r="N46" s="8" t="str">
        <f t="shared" ref="N46:N55" si="8">IF(F146&gt;0,"48"&amp;J146&amp;"","")</f>
        <v/>
      </c>
      <c r="O46" s="8" t="str">
        <f t="shared" ref="O46:O55" si="9">"48"&amp;J146&amp;""</f>
        <v>48</v>
      </c>
      <c r="P46" s="8" t="str">
        <f t="shared" ref="P46:P55" si="10">IF(F146=100,"48"&amp;J146&amp;"","")</f>
        <v/>
      </c>
    </row>
    <row r="47" spans="1:17" ht="16.5">
      <c r="A47" s="1"/>
      <c r="G47" s="122"/>
      <c r="H47" s="139"/>
      <c r="I47" s="139"/>
      <c r="J47" s="4">
        <f t="shared" si="7"/>
        <v>0</v>
      </c>
      <c r="N47" s="8" t="str">
        <f t="shared" si="8"/>
        <v/>
      </c>
      <c r="O47" s="8" t="str">
        <f t="shared" si="9"/>
        <v>48</v>
      </c>
      <c r="P47" s="8" t="str">
        <f t="shared" si="10"/>
        <v/>
      </c>
    </row>
    <row r="48" spans="1:17">
      <c r="A48" s="5">
        <v>1</v>
      </c>
      <c r="B48" s="63" t="s">
        <v>362</v>
      </c>
      <c r="C48" s="84"/>
      <c r="D48" s="85"/>
      <c r="E48" s="6">
        <v>828</v>
      </c>
      <c r="F48" s="6">
        <v>0</v>
      </c>
      <c r="G48" s="207"/>
      <c r="H48" s="141"/>
      <c r="I48" s="142"/>
      <c r="K48" s="26"/>
      <c r="L48" s="6"/>
      <c r="M48" s="4">
        <v>1</v>
      </c>
      <c r="N48" s="8" t="str">
        <f t="shared" si="8"/>
        <v/>
      </c>
      <c r="O48" s="8" t="str">
        <f t="shared" si="9"/>
        <v>480</v>
      </c>
      <c r="P48" s="8" t="str">
        <f t="shared" si="10"/>
        <v/>
      </c>
      <c r="Q48" s="4">
        <v>1</v>
      </c>
    </row>
    <row r="49" spans="1:17">
      <c r="A49" s="5">
        <v>2</v>
      </c>
      <c r="B49" s="63" t="s">
        <v>587</v>
      </c>
      <c r="C49" s="84"/>
      <c r="D49" s="85"/>
      <c r="E49" s="6">
        <v>828</v>
      </c>
      <c r="F49" s="6">
        <v>0</v>
      </c>
      <c r="G49" s="207"/>
      <c r="H49" s="141"/>
      <c r="I49" s="142"/>
      <c r="K49" s="6"/>
      <c r="L49" s="6"/>
      <c r="M49">
        <v>1</v>
      </c>
      <c r="N49" s="8" t="str">
        <f t="shared" si="8"/>
        <v/>
      </c>
      <c r="O49" s="8" t="str">
        <f t="shared" si="9"/>
        <v>480</v>
      </c>
      <c r="P49" s="8" t="str">
        <f t="shared" si="10"/>
        <v/>
      </c>
      <c r="Q49" s="4">
        <v>1</v>
      </c>
    </row>
    <row r="50" spans="1:17">
      <c r="A50" s="5">
        <v>3</v>
      </c>
      <c r="B50" s="69" t="s">
        <v>919</v>
      </c>
      <c r="C50" s="57"/>
      <c r="D50" s="194"/>
      <c r="E50" s="70">
        <v>828</v>
      </c>
      <c r="F50" s="70">
        <v>0</v>
      </c>
      <c r="G50" s="326"/>
      <c r="H50" s="224"/>
      <c r="I50" s="225"/>
      <c r="K50" s="70"/>
      <c r="L50" s="70"/>
      <c r="M50">
        <v>1</v>
      </c>
      <c r="N50" s="8" t="str">
        <f t="shared" si="8"/>
        <v/>
      </c>
      <c r="O50" s="8" t="str">
        <f t="shared" si="9"/>
        <v>480</v>
      </c>
      <c r="P50" s="8" t="str">
        <f t="shared" si="10"/>
        <v/>
      </c>
      <c r="Q50" s="4">
        <v>1</v>
      </c>
    </row>
    <row r="51" spans="1:17">
      <c r="A51" s="5">
        <v>4</v>
      </c>
      <c r="B51" s="63" t="s">
        <v>819</v>
      </c>
      <c r="C51" s="84"/>
      <c r="D51" s="85"/>
      <c r="E51" s="26">
        <v>828</v>
      </c>
      <c r="F51" s="26">
        <v>0</v>
      </c>
      <c r="G51" s="207"/>
      <c r="H51" s="124"/>
      <c r="I51" s="125"/>
      <c r="K51" s="26"/>
      <c r="L51" s="26"/>
      <c r="M51">
        <v>1</v>
      </c>
      <c r="N51" s="8" t="str">
        <f t="shared" si="8"/>
        <v/>
      </c>
      <c r="O51" s="8" t="str">
        <f t="shared" si="9"/>
        <v>480</v>
      </c>
      <c r="P51" s="8" t="str">
        <f t="shared" si="10"/>
        <v/>
      </c>
      <c r="Q51">
        <v>1</v>
      </c>
    </row>
    <row r="52" spans="1:17">
      <c r="A52" s="5">
        <v>5</v>
      </c>
      <c r="B52" s="69" t="s">
        <v>1070</v>
      </c>
      <c r="C52" s="57"/>
      <c r="D52" s="194"/>
      <c r="E52" s="70">
        <v>782</v>
      </c>
      <c r="F52" s="70">
        <v>0</v>
      </c>
      <c r="G52" s="326"/>
      <c r="H52" s="224"/>
      <c r="I52" s="225"/>
      <c r="K52" s="70"/>
      <c r="L52" s="70"/>
      <c r="M52">
        <v>1</v>
      </c>
      <c r="N52" s="8" t="str">
        <f t="shared" si="8"/>
        <v/>
      </c>
      <c r="O52" s="8" t="str">
        <f t="shared" si="9"/>
        <v>48</v>
      </c>
      <c r="P52" s="8" t="str">
        <f t="shared" si="10"/>
        <v/>
      </c>
      <c r="Q52">
        <v>1</v>
      </c>
    </row>
    <row r="53" spans="1:17">
      <c r="A53" s="5">
        <v>6</v>
      </c>
      <c r="B53" s="69"/>
      <c r="C53" s="57"/>
      <c r="D53" s="194"/>
      <c r="E53" s="70"/>
      <c r="F53" s="70"/>
      <c r="G53" s="299"/>
      <c r="H53" s="224"/>
      <c r="I53" s="225"/>
      <c r="K53" s="70"/>
      <c r="L53" s="70"/>
      <c r="M53"/>
      <c r="N53" s="8" t="str">
        <f t="shared" si="8"/>
        <v/>
      </c>
      <c r="O53" s="8" t="str">
        <f t="shared" si="9"/>
        <v>48</v>
      </c>
      <c r="P53" s="8" t="str">
        <f t="shared" si="10"/>
        <v/>
      </c>
      <c r="Q53">
        <v>1</v>
      </c>
    </row>
    <row r="54" spans="1:17">
      <c r="A54" s="5">
        <v>7</v>
      </c>
      <c r="B54" s="63"/>
      <c r="C54" s="65"/>
      <c r="D54" s="66"/>
      <c r="E54" s="6"/>
      <c r="F54" s="6"/>
      <c r="G54" s="145"/>
      <c r="H54" s="141"/>
      <c r="I54" s="125"/>
      <c r="K54" s="6"/>
      <c r="L54" s="6"/>
      <c r="M54"/>
      <c r="N54" s="8" t="str">
        <f t="shared" si="8"/>
        <v/>
      </c>
      <c r="O54" s="8" t="str">
        <f t="shared" si="9"/>
        <v>48</v>
      </c>
      <c r="P54" s="8" t="str">
        <f t="shared" si="10"/>
        <v/>
      </c>
      <c r="Q54">
        <v>1</v>
      </c>
    </row>
    <row r="55" spans="1:17">
      <c r="A55" s="289">
        <v>8</v>
      </c>
      <c r="B55" s="63" t="s">
        <v>814</v>
      </c>
      <c r="C55" s="65"/>
      <c r="D55" s="66"/>
      <c r="E55" s="6">
        <v>150</v>
      </c>
      <c r="F55" s="6"/>
      <c r="G55" s="145"/>
      <c r="H55" s="141"/>
      <c r="I55" s="125"/>
      <c r="K55" s="6"/>
      <c r="L55" s="6"/>
      <c r="M55">
        <v>1</v>
      </c>
      <c r="N55" s="8" t="str">
        <f t="shared" si="8"/>
        <v/>
      </c>
      <c r="O55" s="8" t="str">
        <f t="shared" si="9"/>
        <v>48</v>
      </c>
      <c r="P55" s="8" t="str">
        <f t="shared" si="10"/>
        <v/>
      </c>
    </row>
    <row r="56" spans="1:17">
      <c r="G56" s="122"/>
      <c r="J56" s="4">
        <f t="shared" ref="J56" si="11">L56*K56</f>
        <v>4704</v>
      </c>
      <c r="K56" s="4">
        <v>784</v>
      </c>
      <c r="L56" s="4">
        <v>6</v>
      </c>
    </row>
    <row r="57" spans="1:17" ht="18.75">
      <c r="A57" s="1"/>
      <c r="B57" s="2" t="s">
        <v>211</v>
      </c>
      <c r="C57" s="3"/>
      <c r="D57" s="3"/>
      <c r="G57" s="122"/>
      <c r="H57" s="139"/>
      <c r="I57" s="139"/>
      <c r="J57" s="4">
        <f t="shared" ref="J57:J67" si="12">L57*K57</f>
        <v>0</v>
      </c>
      <c r="N57" s="8" t="str">
        <f t="shared" si="5"/>
        <v/>
      </c>
      <c r="O57" s="8" t="str">
        <f t="shared" si="6"/>
        <v>48</v>
      </c>
      <c r="P57" s="8" t="str">
        <f t="shared" si="4"/>
        <v/>
      </c>
    </row>
    <row r="58" spans="1:17" ht="16.5">
      <c r="A58" s="1"/>
      <c r="G58" s="122"/>
      <c r="H58" s="139"/>
      <c r="I58" s="139"/>
      <c r="J58" s="4">
        <f t="shared" si="12"/>
        <v>0</v>
      </c>
      <c r="N58" s="8" t="str">
        <f t="shared" si="5"/>
        <v/>
      </c>
      <c r="O58" s="8" t="str">
        <f t="shared" si="6"/>
        <v>48</v>
      </c>
      <c r="P58" s="8" t="str">
        <f t="shared" si="4"/>
        <v/>
      </c>
    </row>
    <row r="59" spans="1:17">
      <c r="A59" s="5">
        <v>1</v>
      </c>
      <c r="B59" s="63" t="s">
        <v>399</v>
      </c>
      <c r="C59" s="65"/>
      <c r="D59" s="66"/>
      <c r="E59" s="41">
        <v>1555</v>
      </c>
      <c r="F59" s="41">
        <v>0</v>
      </c>
      <c r="G59" s="207"/>
      <c r="H59" s="141"/>
      <c r="I59" s="142"/>
      <c r="K59" s="6"/>
      <c r="L59" s="6"/>
      <c r="M59" s="4">
        <v>1</v>
      </c>
      <c r="N59" s="8" t="str">
        <f t="shared" si="5"/>
        <v/>
      </c>
      <c r="O59" s="8" t="str">
        <f t="shared" si="6"/>
        <v>48</v>
      </c>
      <c r="P59" s="8" t="str">
        <f t="shared" si="4"/>
        <v/>
      </c>
    </row>
    <row r="60" spans="1:17">
      <c r="A60" s="5">
        <v>2</v>
      </c>
      <c r="B60" s="63" t="s">
        <v>811</v>
      </c>
      <c r="C60" s="65"/>
      <c r="D60" s="66"/>
      <c r="E60" s="41">
        <v>840</v>
      </c>
      <c r="F60" s="41">
        <v>0</v>
      </c>
      <c r="G60" s="207"/>
      <c r="H60" s="141"/>
      <c r="I60" s="142"/>
      <c r="K60" s="6"/>
      <c r="L60" s="6"/>
      <c r="M60" s="4">
        <v>1</v>
      </c>
      <c r="N60" s="8" t="str">
        <f>IF(F51&gt;0,"48"&amp;J51&amp;"","")</f>
        <v/>
      </c>
      <c r="O60" s="8" t="str">
        <f>"48"&amp;J51&amp;""</f>
        <v>48</v>
      </c>
      <c r="P60" s="8" t="str">
        <f>IF(F51=100,"48"&amp;J51&amp;"","")</f>
        <v/>
      </c>
      <c r="Q60" s="4">
        <v>1</v>
      </c>
    </row>
    <row r="61" spans="1:17">
      <c r="A61" s="5">
        <v>3</v>
      </c>
      <c r="B61" s="63" t="s">
        <v>987</v>
      </c>
      <c r="C61" s="65"/>
      <c r="D61" s="66"/>
      <c r="E61" s="26">
        <v>828</v>
      </c>
      <c r="F61" s="26">
        <v>0</v>
      </c>
      <c r="G61" s="325"/>
      <c r="H61" s="139"/>
      <c r="I61" s="139"/>
      <c r="M61" s="4">
        <v>1</v>
      </c>
      <c r="N61" s="8" t="str">
        <f t="shared" si="5"/>
        <v/>
      </c>
      <c r="O61" s="8" t="str">
        <f t="shared" si="6"/>
        <v>48</v>
      </c>
      <c r="P61" s="8" t="str">
        <f t="shared" si="4"/>
        <v/>
      </c>
      <c r="Q61" s="4">
        <v>1</v>
      </c>
    </row>
    <row r="62" spans="1:17">
      <c r="A62" s="5">
        <v>4</v>
      </c>
      <c r="B62" s="63" t="s">
        <v>846</v>
      </c>
      <c r="C62" s="65"/>
      <c r="D62" s="66"/>
      <c r="E62" s="6">
        <v>786</v>
      </c>
      <c r="F62" s="6">
        <v>0</v>
      </c>
      <c r="G62" s="207"/>
      <c r="H62" s="141"/>
      <c r="I62" s="142"/>
      <c r="K62" s="6"/>
      <c r="L62" s="6"/>
      <c r="M62">
        <v>1</v>
      </c>
      <c r="N62" s="8" t="str">
        <f t="shared" si="5"/>
        <v/>
      </c>
      <c r="O62" s="8" t="str">
        <f t="shared" si="6"/>
        <v>48</v>
      </c>
      <c r="P62" s="8" t="str">
        <f t="shared" si="4"/>
        <v/>
      </c>
      <c r="Q62" s="4">
        <v>1</v>
      </c>
    </row>
    <row r="63" spans="1:17">
      <c r="A63" s="5">
        <v>5</v>
      </c>
      <c r="B63" s="63" t="s">
        <v>847</v>
      </c>
      <c r="C63" s="65"/>
      <c r="D63" s="66"/>
      <c r="E63" s="6">
        <v>786</v>
      </c>
      <c r="F63" s="6">
        <v>0</v>
      </c>
      <c r="G63" s="207"/>
      <c r="H63" s="141"/>
      <c r="I63" s="142"/>
      <c r="K63" s="6"/>
      <c r="L63" s="6"/>
      <c r="M63">
        <v>1</v>
      </c>
      <c r="N63" s="8" t="str">
        <f t="shared" si="5"/>
        <v/>
      </c>
      <c r="O63" s="8" t="str">
        <f t="shared" si="6"/>
        <v>48</v>
      </c>
      <c r="P63" s="8" t="str">
        <f t="shared" si="4"/>
        <v/>
      </c>
      <c r="Q63">
        <v>1</v>
      </c>
    </row>
    <row r="64" spans="1:17">
      <c r="A64" s="5">
        <v>6</v>
      </c>
      <c r="B64" s="63" t="s">
        <v>848</v>
      </c>
      <c r="C64" s="84"/>
      <c r="D64" s="85"/>
      <c r="E64" s="6">
        <v>786</v>
      </c>
      <c r="F64" s="6">
        <v>0</v>
      </c>
      <c r="G64" s="207"/>
      <c r="H64" s="141"/>
      <c r="I64" s="142"/>
      <c r="K64" s="6"/>
      <c r="L64" s="6"/>
      <c r="M64">
        <v>1</v>
      </c>
      <c r="N64" s="8" t="str">
        <f>IF(F176&gt;0,"48"&amp;J176&amp;"","")</f>
        <v/>
      </c>
      <c r="O64" s="8" t="str">
        <f>"48"&amp;J176&amp;""</f>
        <v>480</v>
      </c>
      <c r="P64" s="8" t="str">
        <f>IF(F176=100,"48"&amp;J176&amp;"","")</f>
        <v/>
      </c>
      <c r="Q64">
        <v>1</v>
      </c>
    </row>
    <row r="65" spans="1:17">
      <c r="A65" s="5">
        <v>7</v>
      </c>
      <c r="B65" s="63" t="s">
        <v>849</v>
      </c>
      <c r="C65" s="84"/>
      <c r="D65" s="85"/>
      <c r="E65" s="6">
        <v>786</v>
      </c>
      <c r="F65" s="6">
        <v>0</v>
      </c>
      <c r="G65" s="207"/>
      <c r="H65" s="141"/>
      <c r="I65" s="142"/>
      <c r="K65" s="6"/>
      <c r="L65" s="6"/>
      <c r="M65">
        <v>1</v>
      </c>
      <c r="N65" s="8"/>
      <c r="O65" s="8"/>
      <c r="P65" s="8"/>
      <c r="Q65">
        <v>1</v>
      </c>
    </row>
    <row r="66" spans="1:17">
      <c r="A66" s="5">
        <v>8</v>
      </c>
      <c r="B66" s="63"/>
      <c r="C66" s="65"/>
      <c r="D66" s="66"/>
      <c r="E66" s="26"/>
      <c r="F66" s="26"/>
      <c r="G66" s="325"/>
      <c r="H66" s="139"/>
      <c r="I66" s="139"/>
      <c r="N66" s="8" t="str">
        <f>IF(F212&gt;0,"48"&amp;J212&amp;"","")</f>
        <v/>
      </c>
      <c r="O66" s="8" t="str">
        <f>"48"&amp;J212&amp;""</f>
        <v>48</v>
      </c>
      <c r="P66" s="8" t="str">
        <f>IF(F212=100,"48"&amp;J212&amp;"","")</f>
        <v/>
      </c>
      <c r="Q66">
        <v>1</v>
      </c>
    </row>
    <row r="67" spans="1:17">
      <c r="G67" s="122"/>
      <c r="H67" s="139"/>
      <c r="I67" s="139"/>
      <c r="J67" s="4">
        <f t="shared" si="12"/>
        <v>4704</v>
      </c>
      <c r="K67" s="4">
        <v>784</v>
      </c>
      <c r="L67" s="4">
        <v>6</v>
      </c>
      <c r="N67" s="8" t="str">
        <f>IF(F213&gt;0,"48"&amp;J213&amp;"","")</f>
        <v/>
      </c>
      <c r="O67" s="8" t="str">
        <f>"48"&amp;J213&amp;""</f>
        <v>48</v>
      </c>
      <c r="P67" s="8" t="str">
        <f>IF(F213=100,"48"&amp;J213&amp;"","")</f>
        <v/>
      </c>
      <c r="Q67">
        <v>1</v>
      </c>
    </row>
    <row r="68" spans="1:17" ht="18.75">
      <c r="A68" s="1"/>
      <c r="B68" s="2" t="s">
        <v>125</v>
      </c>
      <c r="C68" s="3"/>
      <c r="D68" s="3"/>
      <c r="G68" s="122"/>
      <c r="H68" s="139"/>
      <c r="I68" s="139"/>
      <c r="J68" s="4">
        <f t="shared" si="3"/>
        <v>0</v>
      </c>
      <c r="N68" s="8" t="str">
        <f>IF(F214&gt;0,"48"&amp;J214&amp;"","")</f>
        <v/>
      </c>
      <c r="O68" s="8" t="str">
        <f>"48"&amp;J214&amp;""</f>
        <v>48</v>
      </c>
      <c r="P68" s="8" t="str">
        <f>IF(F214=100,"48"&amp;J214&amp;"","")</f>
        <v/>
      </c>
    </row>
    <row r="69" spans="1:17" ht="16.5">
      <c r="A69" s="1"/>
      <c r="G69" s="122"/>
      <c r="H69" s="139"/>
      <c r="I69" s="139"/>
      <c r="J69" s="4">
        <f t="shared" si="3"/>
        <v>0</v>
      </c>
      <c r="N69" s="8" t="str">
        <f>IF(F215&gt;0,"48"&amp;J215&amp;"","")</f>
        <v/>
      </c>
      <c r="O69" s="8" t="str">
        <f>"48"&amp;J215&amp;""</f>
        <v>48</v>
      </c>
      <c r="P69" s="8" t="str">
        <f>IF(F215=100,"48"&amp;J215&amp;"","")</f>
        <v/>
      </c>
    </row>
    <row r="70" spans="1:17">
      <c r="A70" s="5">
        <v>1</v>
      </c>
      <c r="B70" s="120" t="s">
        <v>839</v>
      </c>
      <c r="C70" s="141"/>
      <c r="D70" s="141"/>
      <c r="E70" s="121">
        <v>1580</v>
      </c>
      <c r="F70" s="121">
        <v>0</v>
      </c>
      <c r="G70" s="331"/>
      <c r="H70" s="141"/>
      <c r="I70" s="141"/>
      <c r="K70" s="41"/>
      <c r="L70" s="41"/>
      <c r="M70" s="123">
        <v>1</v>
      </c>
      <c r="N70" s="8" t="str">
        <f t="shared" ref="N70:N75" si="13">IF(F215&gt;0,"48"&amp;J215&amp;"","")</f>
        <v/>
      </c>
      <c r="O70" s="8" t="str">
        <f t="shared" ref="O70:O75" si="14">"48"&amp;J215&amp;""</f>
        <v>48</v>
      </c>
      <c r="P70" s="8" t="str">
        <f>IF(F215=100,"48"&amp;J215&amp;"","")</f>
        <v/>
      </c>
      <c r="Q70">
        <v>1</v>
      </c>
    </row>
    <row r="71" spans="1:17">
      <c r="A71" s="5">
        <v>2</v>
      </c>
      <c r="B71" s="63" t="s">
        <v>552</v>
      </c>
      <c r="C71" s="65"/>
      <c r="D71" s="66"/>
      <c r="E71" s="6">
        <v>900</v>
      </c>
      <c r="F71" s="6">
        <v>0</v>
      </c>
      <c r="G71" s="207"/>
      <c r="H71" s="141"/>
      <c r="I71" s="142"/>
      <c r="K71" s="6"/>
      <c r="L71" s="6"/>
      <c r="M71">
        <v>1</v>
      </c>
      <c r="N71" s="8" t="str">
        <f t="shared" si="13"/>
        <v/>
      </c>
      <c r="O71" s="8" t="str">
        <f t="shared" si="14"/>
        <v>48</v>
      </c>
      <c r="P71" s="8" t="str">
        <f>IF(F216=100,"48"&amp;J216&amp;"","")</f>
        <v/>
      </c>
      <c r="Q71">
        <v>1</v>
      </c>
    </row>
    <row r="72" spans="1:17">
      <c r="A72" s="5">
        <v>3</v>
      </c>
      <c r="B72" s="356" t="s">
        <v>494</v>
      </c>
      <c r="C72" s="360"/>
      <c r="D72" s="361"/>
      <c r="E72" s="6">
        <v>150</v>
      </c>
      <c r="F72" s="6"/>
      <c r="G72" s="145"/>
      <c r="H72" s="141"/>
      <c r="I72" s="142"/>
      <c r="K72" s="6"/>
      <c r="L72" s="6"/>
      <c r="M72">
        <v>1</v>
      </c>
      <c r="N72" s="8" t="str">
        <f t="shared" si="13"/>
        <v/>
      </c>
      <c r="O72" s="8" t="str">
        <f t="shared" si="14"/>
        <v>48</v>
      </c>
      <c r="P72" s="8" t="str">
        <f t="shared" ref="P72:P84" si="15">IF(F214=100,"48"&amp;J214&amp;"","")</f>
        <v/>
      </c>
      <c r="Q72">
        <v>1</v>
      </c>
    </row>
    <row r="73" spans="1:17">
      <c r="A73" s="5">
        <v>4</v>
      </c>
      <c r="B73" s="356" t="s">
        <v>817</v>
      </c>
      <c r="C73" s="360"/>
      <c r="D73" s="361"/>
      <c r="E73" s="6">
        <v>650</v>
      </c>
      <c r="F73" s="6">
        <v>0</v>
      </c>
      <c r="G73" s="207"/>
      <c r="H73" s="141"/>
      <c r="I73" s="142"/>
      <c r="K73" s="6"/>
      <c r="L73" s="6"/>
      <c r="M73">
        <v>1</v>
      </c>
      <c r="N73" s="8" t="str">
        <f t="shared" si="13"/>
        <v/>
      </c>
      <c r="O73" s="8" t="str">
        <f t="shared" si="14"/>
        <v>48</v>
      </c>
      <c r="P73" s="8" t="str">
        <f t="shared" si="15"/>
        <v/>
      </c>
      <c r="Q73">
        <v>1</v>
      </c>
    </row>
    <row r="74" spans="1:17">
      <c r="A74" s="5">
        <v>5</v>
      </c>
      <c r="B74" s="63" t="s">
        <v>818</v>
      </c>
      <c r="C74" s="65"/>
      <c r="D74" s="65"/>
      <c r="E74" s="26">
        <v>650</v>
      </c>
      <c r="F74" s="26">
        <v>0</v>
      </c>
      <c r="G74" s="331"/>
      <c r="H74" s="141"/>
      <c r="I74" s="141"/>
      <c r="K74" s="6"/>
      <c r="L74" s="6"/>
      <c r="M74">
        <v>1</v>
      </c>
      <c r="N74" s="8" t="str">
        <f t="shared" si="13"/>
        <v/>
      </c>
      <c r="O74" s="8" t="str">
        <f t="shared" si="14"/>
        <v>48</v>
      </c>
      <c r="P74" s="8" t="str">
        <f t="shared" si="15"/>
        <v/>
      </c>
      <c r="Q74">
        <v>1</v>
      </c>
    </row>
    <row r="75" spans="1:17">
      <c r="A75" s="5">
        <v>6</v>
      </c>
      <c r="B75" s="53" t="s">
        <v>841</v>
      </c>
      <c r="E75" s="67">
        <v>855</v>
      </c>
      <c r="F75" s="67">
        <v>0</v>
      </c>
      <c r="G75" s="325"/>
      <c r="H75" s="139"/>
      <c r="I75" s="139"/>
      <c r="L75" s="6"/>
      <c r="M75">
        <v>1</v>
      </c>
      <c r="N75" s="8" t="str">
        <f t="shared" si="13"/>
        <v/>
      </c>
      <c r="O75" s="8" t="str">
        <f t="shared" si="14"/>
        <v>48</v>
      </c>
      <c r="P75" s="8" t="str">
        <f t="shared" si="15"/>
        <v/>
      </c>
      <c r="Q75">
        <v>1</v>
      </c>
    </row>
    <row r="76" spans="1:17">
      <c r="A76" s="5">
        <v>7</v>
      </c>
      <c r="B76" s="63" t="s">
        <v>887</v>
      </c>
      <c r="C76" s="65"/>
      <c r="D76" s="66"/>
      <c r="E76" s="6">
        <v>900</v>
      </c>
      <c r="F76" s="6">
        <v>0</v>
      </c>
      <c r="G76" s="207"/>
      <c r="H76" s="141"/>
      <c r="I76" s="142"/>
      <c r="J76" s="4">
        <f t="shared" si="3"/>
        <v>0</v>
      </c>
      <c r="K76" s="6"/>
      <c r="L76" s="6"/>
      <c r="M76">
        <v>1</v>
      </c>
      <c r="N76" s="8"/>
      <c r="O76" s="8" t="str">
        <f t="shared" ref="O76:O84" si="16">"48"&amp;J218&amp;""</f>
        <v>48</v>
      </c>
      <c r="P76" s="8" t="str">
        <f t="shared" si="15"/>
        <v/>
      </c>
      <c r="Q76">
        <v>1</v>
      </c>
    </row>
    <row r="77" spans="1:17">
      <c r="A77" s="5">
        <v>8</v>
      </c>
      <c r="B77" s="120"/>
      <c r="C77" s="141"/>
      <c r="D77" s="141"/>
      <c r="E77" s="121"/>
      <c r="F77" s="121"/>
      <c r="G77" s="146"/>
      <c r="H77" s="141"/>
      <c r="I77" s="141"/>
      <c r="K77" s="41"/>
      <c r="L77" s="41"/>
      <c r="M77" s="123"/>
      <c r="N77" s="8"/>
      <c r="O77" s="8" t="str">
        <f t="shared" si="16"/>
        <v>48</v>
      </c>
      <c r="P77" s="8" t="str">
        <f t="shared" si="15"/>
        <v/>
      </c>
      <c r="Q77">
        <v>1</v>
      </c>
    </row>
    <row r="78" spans="1:17">
      <c r="A78" s="5">
        <v>9</v>
      </c>
      <c r="B78" s="63"/>
      <c r="C78" s="65"/>
      <c r="D78" s="66"/>
      <c r="E78" s="6"/>
      <c r="F78" s="6"/>
      <c r="G78" s="145"/>
      <c r="H78" s="141"/>
      <c r="I78" s="142"/>
      <c r="J78" s="4">
        <f t="shared" si="3"/>
        <v>0</v>
      </c>
      <c r="K78" s="6"/>
      <c r="L78" s="6"/>
      <c r="N78" s="8" t="str">
        <f t="shared" ref="N78:N84" si="17">IF(F220&gt;0,"48"&amp;J220&amp;"","")</f>
        <v/>
      </c>
      <c r="O78" s="8" t="str">
        <f t="shared" si="16"/>
        <v>48</v>
      </c>
      <c r="P78" s="8" t="str">
        <f t="shared" si="15"/>
        <v/>
      </c>
    </row>
    <row r="79" spans="1:17">
      <c r="A79" s="5">
        <v>10</v>
      </c>
      <c r="B79" s="63"/>
      <c r="C79" s="65"/>
      <c r="D79" s="66"/>
      <c r="E79" s="6"/>
      <c r="F79" s="6"/>
      <c r="G79" s="145"/>
      <c r="H79" s="141"/>
      <c r="I79" s="142"/>
      <c r="J79" s="4">
        <f t="shared" si="3"/>
        <v>0</v>
      </c>
      <c r="K79" s="6"/>
      <c r="L79" s="6"/>
      <c r="N79" s="8" t="str">
        <f t="shared" si="17"/>
        <v/>
      </c>
      <c r="O79" s="8" t="str">
        <f t="shared" si="16"/>
        <v>48</v>
      </c>
      <c r="P79" s="8" t="str">
        <f t="shared" si="15"/>
        <v/>
      </c>
    </row>
    <row r="80" spans="1:17">
      <c r="A80" s="5">
        <v>11</v>
      </c>
      <c r="B80" s="63"/>
      <c r="C80" s="65"/>
      <c r="D80" s="66"/>
      <c r="E80" s="6"/>
      <c r="F80" s="6"/>
      <c r="G80" s="145"/>
      <c r="H80" s="141"/>
      <c r="I80" s="142"/>
      <c r="J80" s="4">
        <f t="shared" ref="J80:J143" si="18">L80*K80</f>
        <v>0</v>
      </c>
      <c r="K80" s="6"/>
      <c r="L80" s="6"/>
      <c r="N80" s="8" t="str">
        <f t="shared" si="17"/>
        <v/>
      </c>
      <c r="O80" s="8" t="str">
        <f t="shared" si="16"/>
        <v>48</v>
      </c>
      <c r="P80" s="8" t="str">
        <f t="shared" si="15"/>
        <v/>
      </c>
    </row>
    <row r="81" spans="1:17">
      <c r="G81" s="122"/>
      <c r="H81" s="139"/>
      <c r="I81" s="139"/>
      <c r="J81" s="4">
        <f t="shared" si="18"/>
        <v>5280</v>
      </c>
      <c r="K81" s="4">
        <v>880</v>
      </c>
      <c r="L81" s="4">
        <v>6</v>
      </c>
      <c r="N81" s="8" t="str">
        <f t="shared" si="17"/>
        <v/>
      </c>
      <c r="O81" s="8" t="str">
        <f t="shared" si="16"/>
        <v>48</v>
      </c>
      <c r="P81" s="8" t="str">
        <f t="shared" si="15"/>
        <v/>
      </c>
    </row>
    <row r="82" spans="1:17">
      <c r="G82" s="122"/>
      <c r="H82" s="139"/>
      <c r="I82" s="139"/>
      <c r="J82" s="4">
        <f t="shared" si="18"/>
        <v>0</v>
      </c>
      <c r="N82" s="8" t="str">
        <f t="shared" si="17"/>
        <v/>
      </c>
      <c r="O82" s="8" t="str">
        <f t="shared" si="16"/>
        <v>48</v>
      </c>
      <c r="P82" s="8" t="str">
        <f t="shared" si="15"/>
        <v/>
      </c>
    </row>
    <row r="83" spans="1:17" ht="18.75">
      <c r="A83" s="1"/>
      <c r="B83" s="2" t="s">
        <v>126</v>
      </c>
      <c r="C83" s="3"/>
      <c r="D83" s="3"/>
      <c r="G83" s="122"/>
      <c r="H83" s="139"/>
      <c r="I83" s="139"/>
      <c r="J83" s="4">
        <f t="shared" si="18"/>
        <v>0</v>
      </c>
      <c r="N83" s="8" t="str">
        <f t="shared" si="17"/>
        <v/>
      </c>
      <c r="O83" s="8" t="str">
        <f t="shared" si="16"/>
        <v>48</v>
      </c>
      <c r="P83" s="8" t="str">
        <f t="shared" si="15"/>
        <v/>
      </c>
    </row>
    <row r="84" spans="1:17" ht="16.5">
      <c r="A84" s="1"/>
      <c r="G84" s="122"/>
      <c r="H84" s="139"/>
      <c r="I84" s="139"/>
      <c r="J84" s="4">
        <f t="shared" si="18"/>
        <v>0</v>
      </c>
      <c r="N84" s="8" t="str">
        <f t="shared" si="17"/>
        <v/>
      </c>
      <c r="O84" s="8" t="str">
        <f t="shared" si="16"/>
        <v>48</v>
      </c>
      <c r="P84" s="8" t="str">
        <f t="shared" si="15"/>
        <v/>
      </c>
    </row>
    <row r="85" spans="1:17">
      <c r="A85" s="5">
        <v>1</v>
      </c>
      <c r="B85" s="63" t="s">
        <v>993</v>
      </c>
      <c r="C85" s="65"/>
      <c r="D85" s="66"/>
      <c r="E85" s="26">
        <v>900</v>
      </c>
      <c r="F85" s="26">
        <v>0</v>
      </c>
      <c r="G85" s="207"/>
      <c r="H85" s="141"/>
      <c r="I85" s="142"/>
      <c r="J85" s="4">
        <f t="shared" si="18"/>
        <v>0</v>
      </c>
      <c r="K85" s="6"/>
      <c r="L85" s="6"/>
      <c r="M85" s="4">
        <v>1</v>
      </c>
      <c r="N85" s="8" t="str">
        <f t="shared" ref="N85:N99" si="19">IF(F212&gt;0,"48"&amp;J212&amp;"","")</f>
        <v/>
      </c>
      <c r="O85" s="8" t="str">
        <f t="shared" ref="O85:O99" si="20">"48"&amp;J212&amp;""</f>
        <v>48</v>
      </c>
      <c r="P85" s="8" t="str">
        <f t="shared" ref="P85:P99" si="21">IF(F212=100,"48"&amp;J212&amp;"","")</f>
        <v/>
      </c>
      <c r="Q85" s="4">
        <v>1</v>
      </c>
    </row>
    <row r="86" spans="1:17">
      <c r="A86" s="5">
        <v>2</v>
      </c>
      <c r="B86" s="356" t="s">
        <v>398</v>
      </c>
      <c r="C86" s="360"/>
      <c r="D86" s="361"/>
      <c r="E86" s="6">
        <v>1555</v>
      </c>
      <c r="F86" s="6">
        <v>0</v>
      </c>
      <c r="G86" s="207"/>
      <c r="H86" s="141"/>
      <c r="I86" s="142"/>
      <c r="K86" s="6"/>
      <c r="L86" s="6"/>
      <c r="M86" s="4">
        <v>1</v>
      </c>
      <c r="N86" s="8" t="str">
        <f t="shared" si="19"/>
        <v/>
      </c>
      <c r="O86" s="8" t="str">
        <f t="shared" si="20"/>
        <v>48</v>
      </c>
      <c r="P86" s="8" t="str">
        <f t="shared" si="21"/>
        <v/>
      </c>
      <c r="Q86" s="4">
        <v>1</v>
      </c>
    </row>
    <row r="87" spans="1:17">
      <c r="A87" s="5">
        <v>3</v>
      </c>
      <c r="B87" s="356" t="s">
        <v>810</v>
      </c>
      <c r="C87" s="360"/>
      <c r="D87" s="361"/>
      <c r="E87" s="6">
        <v>820</v>
      </c>
      <c r="F87" s="6">
        <v>0</v>
      </c>
      <c r="G87" s="207"/>
      <c r="H87" s="141"/>
      <c r="I87" s="142"/>
      <c r="K87" s="26"/>
      <c r="L87" s="6"/>
      <c r="M87" s="4">
        <v>1</v>
      </c>
      <c r="N87" s="8" t="str">
        <f t="shared" si="19"/>
        <v/>
      </c>
      <c r="O87" s="8" t="str">
        <f t="shared" si="20"/>
        <v>48</v>
      </c>
      <c r="P87" s="8" t="str">
        <f t="shared" si="21"/>
        <v/>
      </c>
      <c r="Q87" s="4">
        <v>1</v>
      </c>
    </row>
    <row r="88" spans="1:17">
      <c r="A88" s="5">
        <v>4</v>
      </c>
      <c r="B88" s="63" t="s">
        <v>997</v>
      </c>
      <c r="C88" s="65"/>
      <c r="D88" s="66"/>
      <c r="E88" s="6">
        <v>900</v>
      </c>
      <c r="F88" s="6">
        <v>0</v>
      </c>
      <c r="G88" s="207"/>
      <c r="H88" s="141"/>
      <c r="I88" s="142"/>
      <c r="J88" s="4">
        <f t="shared" ref="J88" si="22">L88*K88</f>
        <v>0</v>
      </c>
      <c r="K88" s="6"/>
      <c r="L88" s="6"/>
      <c r="M88">
        <v>1</v>
      </c>
      <c r="N88" s="8" t="str">
        <f t="shared" si="19"/>
        <v/>
      </c>
      <c r="O88" s="8" t="str">
        <f t="shared" si="20"/>
        <v>48</v>
      </c>
      <c r="P88" s="8" t="str">
        <f t="shared" si="21"/>
        <v/>
      </c>
      <c r="Q88">
        <v>1</v>
      </c>
    </row>
    <row r="89" spans="1:17">
      <c r="A89" s="5">
        <v>5</v>
      </c>
      <c r="B89" s="120" t="s">
        <v>881</v>
      </c>
      <c r="C89" s="141"/>
      <c r="D89" s="141"/>
      <c r="E89" s="41">
        <v>1501</v>
      </c>
      <c r="F89" s="41">
        <v>0</v>
      </c>
      <c r="G89" s="331"/>
      <c r="H89" s="124"/>
      <c r="I89" s="142"/>
      <c r="K89" s="41"/>
      <c r="L89" s="41"/>
      <c r="M89" s="123">
        <v>1</v>
      </c>
      <c r="N89" s="8" t="str">
        <f t="shared" si="19"/>
        <v/>
      </c>
      <c r="O89" s="8" t="str">
        <f t="shared" si="20"/>
        <v>48</v>
      </c>
      <c r="P89" s="8" t="str">
        <f t="shared" si="21"/>
        <v/>
      </c>
      <c r="Q89">
        <v>1</v>
      </c>
    </row>
    <row r="90" spans="1:17">
      <c r="A90" s="5">
        <v>6</v>
      </c>
      <c r="B90" s="120" t="s">
        <v>882</v>
      </c>
      <c r="C90" s="124"/>
      <c r="D90" s="125"/>
      <c r="E90" s="41">
        <v>1501</v>
      </c>
      <c r="F90" s="41">
        <v>0</v>
      </c>
      <c r="G90" s="207"/>
      <c r="H90" s="141"/>
      <c r="I90" s="142"/>
      <c r="K90" s="41"/>
      <c r="L90" s="41"/>
      <c r="M90" s="123">
        <v>1</v>
      </c>
      <c r="N90" s="8" t="str">
        <f t="shared" si="19"/>
        <v/>
      </c>
      <c r="O90" s="8" t="str">
        <f t="shared" si="20"/>
        <v>48</v>
      </c>
      <c r="P90" s="8" t="str">
        <f t="shared" si="21"/>
        <v/>
      </c>
      <c r="Q90">
        <v>1</v>
      </c>
    </row>
    <row r="91" spans="1:17">
      <c r="A91" s="5">
        <v>7</v>
      </c>
      <c r="B91" s="63"/>
      <c r="C91" s="65"/>
      <c r="D91" s="66"/>
      <c r="E91" s="6"/>
      <c r="F91" s="6"/>
      <c r="G91" s="145"/>
      <c r="H91" s="141"/>
      <c r="I91" s="142"/>
      <c r="K91" s="6"/>
      <c r="L91" s="6"/>
      <c r="M91"/>
      <c r="N91" s="8" t="str">
        <f t="shared" si="19"/>
        <v/>
      </c>
      <c r="O91" s="8" t="str">
        <f t="shared" si="20"/>
        <v>48</v>
      </c>
      <c r="P91" s="8" t="str">
        <f t="shared" si="21"/>
        <v/>
      </c>
      <c r="Q91">
        <v>1</v>
      </c>
    </row>
    <row r="92" spans="1:17">
      <c r="A92" s="5">
        <v>8</v>
      </c>
      <c r="B92" s="63"/>
      <c r="C92" s="65"/>
      <c r="D92" s="66"/>
      <c r="E92" s="6"/>
      <c r="F92" s="6"/>
      <c r="G92" s="145"/>
      <c r="H92" s="141"/>
      <c r="I92" s="142"/>
      <c r="J92" s="4">
        <f t="shared" si="18"/>
        <v>0</v>
      </c>
      <c r="K92" s="6"/>
      <c r="L92" s="6"/>
      <c r="N92" s="8" t="str">
        <f t="shared" si="19"/>
        <v/>
      </c>
      <c r="O92" s="8" t="str">
        <f t="shared" si="20"/>
        <v>48</v>
      </c>
      <c r="P92" s="8" t="str">
        <f t="shared" si="21"/>
        <v/>
      </c>
    </row>
    <row r="93" spans="1:17">
      <c r="A93" s="5">
        <v>9</v>
      </c>
      <c r="B93" s="63"/>
      <c r="C93" s="65"/>
      <c r="D93" s="66"/>
      <c r="E93" s="6"/>
      <c r="F93" s="6"/>
      <c r="G93" s="145"/>
      <c r="H93" s="141"/>
      <c r="I93" s="142"/>
      <c r="J93" s="4">
        <f t="shared" si="18"/>
        <v>0</v>
      </c>
      <c r="K93" s="6"/>
      <c r="L93" s="6"/>
      <c r="N93" s="8" t="str">
        <f t="shared" si="19"/>
        <v/>
      </c>
      <c r="O93" s="8" t="str">
        <f t="shared" si="20"/>
        <v>48</v>
      </c>
      <c r="P93" s="8" t="str">
        <f t="shared" si="21"/>
        <v/>
      </c>
    </row>
    <row r="94" spans="1:17">
      <c r="A94" s="5">
        <v>10</v>
      </c>
      <c r="B94" s="63"/>
      <c r="C94" s="65"/>
      <c r="D94" s="66"/>
      <c r="E94" s="6"/>
      <c r="F94" s="6"/>
      <c r="G94" s="145"/>
      <c r="H94" s="141"/>
      <c r="I94" s="142"/>
      <c r="J94" s="4">
        <f t="shared" si="18"/>
        <v>0</v>
      </c>
      <c r="K94" s="6"/>
      <c r="L94" s="6"/>
      <c r="N94" s="8" t="str">
        <f t="shared" si="19"/>
        <v/>
      </c>
      <c r="O94" s="8" t="str">
        <f t="shared" si="20"/>
        <v>48</v>
      </c>
      <c r="P94" s="8" t="str">
        <f t="shared" si="21"/>
        <v/>
      </c>
    </row>
    <row r="95" spans="1:17">
      <c r="A95" s="5">
        <v>11</v>
      </c>
      <c r="B95" s="63"/>
      <c r="C95" s="65"/>
      <c r="D95" s="66"/>
      <c r="E95" s="6"/>
      <c r="F95" s="6"/>
      <c r="G95" s="145"/>
      <c r="H95" s="141"/>
      <c r="I95" s="142"/>
      <c r="J95" s="4">
        <f t="shared" si="18"/>
        <v>0</v>
      </c>
      <c r="K95" s="6"/>
      <c r="L95" s="6"/>
      <c r="N95" s="8" t="str">
        <f t="shared" si="19"/>
        <v/>
      </c>
      <c r="O95" s="8" t="str">
        <f t="shared" si="20"/>
        <v>48</v>
      </c>
      <c r="P95" s="8" t="str">
        <f t="shared" si="21"/>
        <v/>
      </c>
    </row>
    <row r="96" spans="1:17">
      <c r="G96" s="122"/>
      <c r="H96" s="139"/>
      <c r="I96" s="139"/>
      <c r="J96" s="4">
        <f t="shared" si="18"/>
        <v>3520</v>
      </c>
      <c r="K96" s="4">
        <v>880</v>
      </c>
      <c r="L96" s="4">
        <v>4</v>
      </c>
      <c r="N96" s="8" t="str">
        <f t="shared" si="19"/>
        <v/>
      </c>
      <c r="O96" s="8" t="str">
        <f t="shared" si="20"/>
        <v>48</v>
      </c>
      <c r="P96" s="8" t="str">
        <f t="shared" si="21"/>
        <v/>
      </c>
    </row>
    <row r="97" spans="1:16">
      <c r="G97" s="122"/>
      <c r="H97" s="139"/>
      <c r="I97" s="139"/>
      <c r="J97" s="4">
        <f t="shared" si="18"/>
        <v>0</v>
      </c>
      <c r="N97" s="8" t="str">
        <f t="shared" si="19"/>
        <v/>
      </c>
      <c r="O97" s="8" t="str">
        <f t="shared" si="20"/>
        <v>48</v>
      </c>
      <c r="P97" s="8" t="str">
        <f t="shared" si="21"/>
        <v/>
      </c>
    </row>
    <row r="98" spans="1:16">
      <c r="G98" s="122"/>
      <c r="H98" s="139"/>
      <c r="I98" s="139"/>
      <c r="J98" s="4">
        <f t="shared" si="18"/>
        <v>0</v>
      </c>
      <c r="N98" s="8" t="str">
        <f t="shared" si="19"/>
        <v/>
      </c>
      <c r="O98" s="8" t="str">
        <f t="shared" si="20"/>
        <v>48</v>
      </c>
      <c r="P98" s="8" t="str">
        <f t="shared" si="21"/>
        <v/>
      </c>
    </row>
    <row r="99" spans="1:16">
      <c r="G99" s="122"/>
      <c r="H99" s="139"/>
      <c r="I99" s="139"/>
      <c r="J99" s="4">
        <f t="shared" si="18"/>
        <v>0</v>
      </c>
      <c r="N99" s="8" t="str">
        <f t="shared" si="19"/>
        <v/>
      </c>
      <c r="O99" s="8" t="str">
        <f t="shared" si="20"/>
        <v>48</v>
      </c>
      <c r="P99" s="8" t="str">
        <f t="shared" si="21"/>
        <v/>
      </c>
    </row>
    <row r="100" spans="1:16">
      <c r="G100" s="122"/>
      <c r="H100" s="139"/>
      <c r="I100" s="139"/>
      <c r="J100" s="4">
        <f t="shared" si="18"/>
        <v>0</v>
      </c>
      <c r="N100" s="8" t="str">
        <f t="shared" ref="N100:N117" si="23">IF(F229&gt;0,"48"&amp;J229&amp;"","")</f>
        <v/>
      </c>
      <c r="O100" s="8" t="str">
        <f t="shared" ref="O100:O117" si="24">"48"&amp;J229&amp;""</f>
        <v>488800</v>
      </c>
      <c r="P100" s="8" t="str">
        <f t="shared" ref="P100:P117" si="25">IF(F229=100,"48"&amp;J229&amp;"","")</f>
        <v/>
      </c>
    </row>
    <row r="101" spans="1:16" ht="18.75">
      <c r="A101" s="1"/>
      <c r="B101" s="2" t="s">
        <v>3</v>
      </c>
      <c r="C101" s="3"/>
      <c r="D101" s="3"/>
      <c r="G101" s="122"/>
      <c r="H101" s="139"/>
      <c r="I101" s="139"/>
      <c r="J101" s="4">
        <f t="shared" si="18"/>
        <v>0</v>
      </c>
      <c r="N101" s="8" t="str">
        <f t="shared" si="23"/>
        <v/>
      </c>
      <c r="O101" s="8" t="str">
        <f t="shared" si="24"/>
        <v>480</v>
      </c>
      <c r="P101" s="8" t="str">
        <f t="shared" si="25"/>
        <v/>
      </c>
    </row>
    <row r="102" spans="1:16" ht="16.5">
      <c r="A102" s="1"/>
      <c r="G102" s="122"/>
      <c r="H102" s="139"/>
      <c r="I102" s="139"/>
      <c r="J102" s="4">
        <f t="shared" si="18"/>
        <v>0</v>
      </c>
      <c r="N102" s="8" t="str">
        <f t="shared" si="23"/>
        <v/>
      </c>
      <c r="O102" s="8" t="str">
        <f t="shared" si="24"/>
        <v>480</v>
      </c>
      <c r="P102" s="8" t="str">
        <f t="shared" si="25"/>
        <v/>
      </c>
    </row>
    <row r="103" spans="1:16">
      <c r="A103" s="5">
        <v>1</v>
      </c>
      <c r="B103" s="63"/>
      <c r="C103" s="65"/>
      <c r="D103" s="66"/>
      <c r="E103" s="6"/>
      <c r="F103" s="6"/>
      <c r="G103" s="145"/>
      <c r="H103" s="141"/>
      <c r="I103" s="142"/>
      <c r="J103" s="4">
        <f t="shared" si="18"/>
        <v>0</v>
      </c>
      <c r="K103" s="6"/>
      <c r="L103" s="6"/>
      <c r="N103" s="8" t="str">
        <f t="shared" si="23"/>
        <v/>
      </c>
      <c r="O103" s="8" t="str">
        <f t="shared" si="24"/>
        <v>48</v>
      </c>
      <c r="P103" s="8" t="str">
        <f t="shared" si="25"/>
        <v/>
      </c>
    </row>
    <row r="104" spans="1:16">
      <c r="A104" s="5">
        <v>2</v>
      </c>
      <c r="B104" s="63"/>
      <c r="C104" s="84"/>
      <c r="D104" s="85"/>
      <c r="E104" s="26"/>
      <c r="F104" s="26"/>
      <c r="G104" s="145"/>
      <c r="H104" s="124"/>
      <c r="I104" s="125"/>
      <c r="J104" s="4">
        <f t="shared" si="18"/>
        <v>0</v>
      </c>
      <c r="K104" s="26"/>
      <c r="L104" s="26"/>
      <c r="M104"/>
      <c r="N104" s="8" t="str">
        <f t="shared" si="23"/>
        <v/>
      </c>
      <c r="O104" s="8" t="str">
        <f t="shared" si="24"/>
        <v>48</v>
      </c>
      <c r="P104" s="8" t="str">
        <f t="shared" si="25"/>
        <v/>
      </c>
    </row>
    <row r="105" spans="1:16">
      <c r="A105" s="5">
        <v>3</v>
      </c>
      <c r="B105" s="63"/>
      <c r="C105" s="65"/>
      <c r="D105" s="66"/>
      <c r="E105" s="6"/>
      <c r="F105" s="6"/>
      <c r="G105" s="145"/>
      <c r="H105" s="141"/>
      <c r="I105" s="142"/>
      <c r="J105" s="4">
        <f t="shared" si="18"/>
        <v>0</v>
      </c>
      <c r="K105" s="26"/>
      <c r="L105" s="6"/>
      <c r="N105" s="8" t="str">
        <f t="shared" si="23"/>
        <v/>
      </c>
      <c r="O105" s="8" t="str">
        <f t="shared" si="24"/>
        <v>48</v>
      </c>
      <c r="P105" s="8" t="str">
        <f t="shared" si="25"/>
        <v/>
      </c>
    </row>
    <row r="106" spans="1:16">
      <c r="A106" s="5">
        <v>4</v>
      </c>
      <c r="B106" s="63"/>
      <c r="C106" s="65"/>
      <c r="D106" s="66"/>
      <c r="E106" s="6"/>
      <c r="F106" s="6"/>
      <c r="G106" s="145"/>
      <c r="H106" s="141"/>
      <c r="I106" s="142"/>
      <c r="J106" s="4">
        <f t="shared" si="18"/>
        <v>0</v>
      </c>
      <c r="K106" s="6"/>
      <c r="L106" s="6"/>
      <c r="N106" s="8" t="str">
        <f t="shared" si="23"/>
        <v/>
      </c>
      <c r="O106" s="8" t="str">
        <f t="shared" si="24"/>
        <v>48</v>
      </c>
      <c r="P106" s="8" t="str">
        <f t="shared" si="25"/>
        <v/>
      </c>
    </row>
    <row r="107" spans="1:16">
      <c r="A107" s="5">
        <v>5</v>
      </c>
      <c r="B107" s="63"/>
      <c r="C107" s="65"/>
      <c r="D107" s="65"/>
      <c r="E107" s="26"/>
      <c r="F107" s="26"/>
      <c r="G107" s="146"/>
      <c r="H107" s="141"/>
      <c r="I107" s="142"/>
      <c r="J107" s="4">
        <f t="shared" si="18"/>
        <v>0</v>
      </c>
      <c r="K107" s="6"/>
      <c r="L107" s="6"/>
      <c r="N107" s="8" t="str">
        <f t="shared" si="23"/>
        <v/>
      </c>
      <c r="O107" s="8" t="str">
        <f t="shared" si="24"/>
        <v>48</v>
      </c>
      <c r="P107" s="8" t="str">
        <f t="shared" si="25"/>
        <v/>
      </c>
    </row>
    <row r="108" spans="1:16">
      <c r="A108" s="5">
        <v>6</v>
      </c>
      <c r="B108" s="63"/>
      <c r="C108" s="65"/>
      <c r="D108" s="65"/>
      <c r="E108" s="6"/>
      <c r="F108" s="6"/>
      <c r="G108" s="146"/>
      <c r="H108" s="141"/>
      <c r="I108" s="142"/>
      <c r="J108" s="4">
        <f t="shared" si="18"/>
        <v>0</v>
      </c>
      <c r="K108" s="6"/>
      <c r="L108" s="6"/>
      <c r="N108" s="8" t="str">
        <f t="shared" si="23"/>
        <v/>
      </c>
      <c r="O108" s="8" t="str">
        <f t="shared" si="24"/>
        <v>48</v>
      </c>
      <c r="P108" s="8" t="str">
        <f t="shared" si="25"/>
        <v/>
      </c>
    </row>
    <row r="109" spans="1:16">
      <c r="A109" s="5">
        <v>7</v>
      </c>
      <c r="B109" s="63"/>
      <c r="C109" s="65"/>
      <c r="D109" s="66"/>
      <c r="E109" s="6"/>
      <c r="F109" s="6"/>
      <c r="G109" s="145"/>
      <c r="H109" s="141"/>
      <c r="I109" s="142"/>
      <c r="J109" s="4">
        <f t="shared" si="18"/>
        <v>0</v>
      </c>
      <c r="K109" s="6"/>
      <c r="L109" s="6"/>
      <c r="N109" s="8" t="str">
        <f t="shared" si="23"/>
        <v/>
      </c>
      <c r="O109" s="8" t="str">
        <f t="shared" si="24"/>
        <v>48</v>
      </c>
      <c r="P109" s="8" t="str">
        <f t="shared" si="25"/>
        <v/>
      </c>
    </row>
    <row r="110" spans="1:16">
      <c r="A110" s="5">
        <v>8</v>
      </c>
      <c r="B110" s="63"/>
      <c r="C110" s="65"/>
      <c r="D110" s="66"/>
      <c r="E110" s="6"/>
      <c r="F110" s="6"/>
      <c r="G110" s="145"/>
      <c r="H110" s="141"/>
      <c r="I110" s="142"/>
      <c r="J110" s="4">
        <f t="shared" si="18"/>
        <v>0</v>
      </c>
      <c r="K110" s="6"/>
      <c r="L110" s="6"/>
      <c r="M110"/>
      <c r="N110" s="8" t="str">
        <f t="shared" si="23"/>
        <v/>
      </c>
      <c r="O110" s="8" t="str">
        <f t="shared" si="24"/>
        <v>48</v>
      </c>
      <c r="P110" s="8" t="str">
        <f t="shared" si="25"/>
        <v/>
      </c>
    </row>
    <row r="111" spans="1:16">
      <c r="A111" s="5">
        <v>9</v>
      </c>
      <c r="B111" s="63"/>
      <c r="C111" s="65"/>
      <c r="D111" s="66"/>
      <c r="E111" s="6"/>
      <c r="F111" s="6"/>
      <c r="G111" s="145"/>
      <c r="H111" s="141"/>
      <c r="I111" s="142"/>
      <c r="J111" s="4">
        <f t="shared" si="18"/>
        <v>0</v>
      </c>
      <c r="K111" s="6"/>
      <c r="L111" s="6"/>
      <c r="M111"/>
      <c r="N111" s="8" t="str">
        <f t="shared" si="23"/>
        <v/>
      </c>
      <c r="O111" s="8" t="str">
        <f t="shared" si="24"/>
        <v>48</v>
      </c>
      <c r="P111" s="8" t="str">
        <f t="shared" si="25"/>
        <v/>
      </c>
    </row>
    <row r="112" spans="1:16">
      <c r="A112" s="5">
        <v>10</v>
      </c>
      <c r="B112" s="63"/>
      <c r="C112" s="65"/>
      <c r="D112" s="66"/>
      <c r="E112" s="6"/>
      <c r="F112" s="6"/>
      <c r="G112" s="145"/>
      <c r="H112" s="141"/>
      <c r="I112" s="142"/>
      <c r="J112" s="4">
        <f t="shared" si="18"/>
        <v>0</v>
      </c>
      <c r="K112" s="6"/>
      <c r="L112" s="6"/>
      <c r="N112" s="8" t="str">
        <f t="shared" si="23"/>
        <v/>
      </c>
      <c r="O112" s="8" t="str">
        <f t="shared" si="24"/>
        <v>48</v>
      </c>
      <c r="P112" s="8" t="str">
        <f t="shared" si="25"/>
        <v/>
      </c>
    </row>
    <row r="113" spans="1:17">
      <c r="A113" s="5">
        <v>11</v>
      </c>
      <c r="B113" s="63"/>
      <c r="C113" s="65"/>
      <c r="D113" s="66"/>
      <c r="E113" s="6"/>
      <c r="F113" s="6"/>
      <c r="G113" s="145"/>
      <c r="H113" s="141"/>
      <c r="I113" s="142"/>
      <c r="J113" s="4">
        <f t="shared" si="18"/>
        <v>0</v>
      </c>
      <c r="K113" s="6"/>
      <c r="L113" s="6"/>
      <c r="N113" s="8" t="str">
        <f t="shared" si="23"/>
        <v/>
      </c>
      <c r="O113" s="8" t="str">
        <f t="shared" si="24"/>
        <v>480</v>
      </c>
      <c r="P113" s="8" t="str">
        <f t="shared" si="25"/>
        <v/>
      </c>
    </row>
    <row r="114" spans="1:17">
      <c r="A114" s="55"/>
      <c r="B114" s="53"/>
      <c r="E114" s="67"/>
      <c r="F114" s="67"/>
      <c r="G114" s="122"/>
      <c r="H114" s="139"/>
      <c r="I114" s="139"/>
      <c r="J114" s="4">
        <f t="shared" si="18"/>
        <v>0</v>
      </c>
      <c r="N114" s="8" t="str">
        <f t="shared" si="23"/>
        <v/>
      </c>
      <c r="O114" s="8" t="str">
        <f t="shared" si="24"/>
        <v>48</v>
      </c>
      <c r="P114" s="8" t="str">
        <f t="shared" si="25"/>
        <v/>
      </c>
    </row>
    <row r="115" spans="1:17">
      <c r="B115" s="53"/>
      <c r="G115" s="122"/>
      <c r="H115" s="139"/>
      <c r="I115" s="139"/>
      <c r="J115" s="4">
        <f t="shared" si="18"/>
        <v>0</v>
      </c>
      <c r="N115" s="8" t="str">
        <f t="shared" si="23"/>
        <v/>
      </c>
      <c r="O115" s="8" t="str">
        <f t="shared" si="24"/>
        <v>48</v>
      </c>
      <c r="P115" s="8" t="str">
        <f t="shared" si="25"/>
        <v/>
      </c>
    </row>
    <row r="116" spans="1:17">
      <c r="G116" s="122"/>
      <c r="H116" s="139"/>
      <c r="I116" s="139"/>
      <c r="J116" s="4">
        <f t="shared" si="18"/>
        <v>0</v>
      </c>
      <c r="N116" s="8" t="str">
        <f t="shared" si="23"/>
        <v/>
      </c>
      <c r="O116" s="8" t="str">
        <f t="shared" si="24"/>
        <v>48</v>
      </c>
      <c r="P116" s="8" t="str">
        <f t="shared" si="25"/>
        <v/>
      </c>
    </row>
    <row r="117" spans="1:17" ht="18.75">
      <c r="A117" s="1"/>
      <c r="B117" s="2" t="s">
        <v>70</v>
      </c>
      <c r="C117" s="3"/>
      <c r="D117" s="3"/>
      <c r="G117" s="122" t="s">
        <v>33</v>
      </c>
      <c r="H117" s="139"/>
      <c r="I117" s="139"/>
      <c r="J117" s="4">
        <f t="shared" si="18"/>
        <v>0</v>
      </c>
      <c r="N117" s="8" t="str">
        <f t="shared" si="23"/>
        <v/>
      </c>
      <c r="O117" s="8" t="str">
        <f t="shared" si="24"/>
        <v>48</v>
      </c>
      <c r="P117" s="8" t="str">
        <f t="shared" si="25"/>
        <v/>
      </c>
    </row>
    <row r="118" spans="1:17" ht="16.5">
      <c r="A118" s="1"/>
      <c r="G118" s="122"/>
      <c r="H118" s="139"/>
      <c r="I118" s="139"/>
      <c r="J118" s="4">
        <f t="shared" si="18"/>
        <v>0</v>
      </c>
      <c r="N118" s="8" t="str">
        <f t="shared" ref="N118:N152" si="26">IF(F250&gt;0,"48"&amp;J250&amp;"","")</f>
        <v/>
      </c>
      <c r="O118" s="8" t="str">
        <f t="shared" ref="O118:O161" si="27">"48"&amp;J250&amp;""</f>
        <v>480</v>
      </c>
      <c r="P118" s="8" t="str">
        <f t="shared" ref="P118:P161" si="28">IF(F250=100,"48"&amp;J250&amp;"","")</f>
        <v/>
      </c>
    </row>
    <row r="119" spans="1:17">
      <c r="A119" s="5">
        <v>1</v>
      </c>
      <c r="B119" s="63" t="s">
        <v>766</v>
      </c>
      <c r="C119" s="65"/>
      <c r="D119" s="66"/>
      <c r="E119" s="6">
        <v>817</v>
      </c>
      <c r="F119" s="6">
        <v>0</v>
      </c>
      <c r="G119" s="207"/>
      <c r="H119" s="141"/>
      <c r="I119" s="125"/>
      <c r="K119" s="26"/>
      <c r="L119" s="6"/>
      <c r="M119">
        <v>1</v>
      </c>
      <c r="N119" s="8" t="str">
        <f t="shared" si="26"/>
        <v/>
      </c>
      <c r="O119" s="8" t="str">
        <f t="shared" si="27"/>
        <v>480</v>
      </c>
      <c r="P119" s="8" t="str">
        <f t="shared" si="28"/>
        <v/>
      </c>
      <c r="Q119" s="4">
        <v>1</v>
      </c>
    </row>
    <row r="120" spans="1:17">
      <c r="A120" s="5">
        <v>2</v>
      </c>
      <c r="B120" s="63" t="s">
        <v>767</v>
      </c>
      <c r="C120" s="65"/>
      <c r="D120" s="66"/>
      <c r="E120" s="6">
        <v>817</v>
      </c>
      <c r="F120" s="6">
        <v>0</v>
      </c>
      <c r="G120" s="207"/>
      <c r="H120" s="141"/>
      <c r="I120" s="142"/>
      <c r="K120" s="6"/>
      <c r="L120" s="6"/>
      <c r="M120">
        <v>1</v>
      </c>
      <c r="N120" s="8" t="str">
        <f t="shared" si="26"/>
        <v/>
      </c>
      <c r="O120" s="8" t="str">
        <f t="shared" si="27"/>
        <v>48</v>
      </c>
      <c r="P120" s="8" t="str">
        <f t="shared" si="28"/>
        <v/>
      </c>
      <c r="Q120" s="4">
        <v>1</v>
      </c>
    </row>
    <row r="121" spans="1:17">
      <c r="A121" s="5">
        <v>3</v>
      </c>
      <c r="B121" s="63" t="s">
        <v>645</v>
      </c>
      <c r="C121" s="65"/>
      <c r="D121" s="66"/>
      <c r="E121" s="6">
        <v>828</v>
      </c>
      <c r="F121" s="6">
        <v>0</v>
      </c>
      <c r="G121" s="207"/>
      <c r="H121" s="124" t="s">
        <v>1106</v>
      </c>
      <c r="I121" s="142"/>
      <c r="K121" s="6"/>
      <c r="L121" s="6"/>
      <c r="M121">
        <v>1</v>
      </c>
      <c r="N121" s="8" t="str">
        <f t="shared" si="26"/>
        <v/>
      </c>
      <c r="O121" s="8" t="str">
        <f t="shared" si="27"/>
        <v>480</v>
      </c>
      <c r="P121" s="8" t="str">
        <f t="shared" si="28"/>
        <v/>
      </c>
      <c r="Q121" s="4">
        <v>1</v>
      </c>
    </row>
    <row r="122" spans="1:17">
      <c r="A122" s="5">
        <v>4</v>
      </c>
      <c r="B122" s="63" t="s">
        <v>777</v>
      </c>
      <c r="C122" s="65"/>
      <c r="D122" s="66"/>
      <c r="E122" s="6">
        <v>828</v>
      </c>
      <c r="F122" s="6">
        <v>0</v>
      </c>
      <c r="G122" s="207"/>
      <c r="H122" s="141"/>
      <c r="I122" s="142"/>
      <c r="K122" s="6"/>
      <c r="L122" s="6"/>
      <c r="M122">
        <v>1</v>
      </c>
      <c r="N122" s="8" t="str">
        <f t="shared" si="26"/>
        <v/>
      </c>
      <c r="O122" s="8" t="str">
        <f t="shared" si="27"/>
        <v>482352</v>
      </c>
      <c r="P122" s="8" t="str">
        <f t="shared" si="28"/>
        <v/>
      </c>
      <c r="Q122">
        <v>1</v>
      </c>
    </row>
    <row r="123" spans="1:17">
      <c r="A123" s="5">
        <v>5</v>
      </c>
      <c r="B123" s="63" t="s">
        <v>780</v>
      </c>
      <c r="C123" s="65"/>
      <c r="D123" s="66"/>
      <c r="E123" s="6">
        <v>828</v>
      </c>
      <c r="F123" s="6">
        <v>0</v>
      </c>
      <c r="G123" s="207"/>
      <c r="H123" s="141"/>
      <c r="I123" s="142"/>
      <c r="K123" s="6"/>
      <c r="L123" s="6"/>
      <c r="M123">
        <v>1</v>
      </c>
      <c r="N123" s="8" t="str">
        <f t="shared" si="26"/>
        <v/>
      </c>
      <c r="O123" s="8" t="str">
        <f t="shared" si="27"/>
        <v>48</v>
      </c>
      <c r="P123" s="8" t="str">
        <f t="shared" si="28"/>
        <v/>
      </c>
      <c r="Q123">
        <v>1</v>
      </c>
    </row>
    <row r="124" spans="1:17">
      <c r="A124" s="5">
        <v>6</v>
      </c>
      <c r="B124" s="356"/>
      <c r="C124" s="360"/>
      <c r="D124" s="361"/>
      <c r="E124" s="6"/>
      <c r="F124" s="6"/>
      <c r="G124" s="120"/>
      <c r="H124" s="141"/>
      <c r="I124" s="142"/>
      <c r="J124" s="6"/>
      <c r="K124" s="6"/>
      <c r="L124" s="6"/>
      <c r="M124"/>
      <c r="N124" s="8" t="str">
        <f t="shared" si="26"/>
        <v/>
      </c>
      <c r="O124" s="8" t="str">
        <f t="shared" si="27"/>
        <v>48</v>
      </c>
      <c r="P124" s="8" t="str">
        <f t="shared" si="28"/>
        <v/>
      </c>
      <c r="Q124">
        <v>1</v>
      </c>
    </row>
    <row r="125" spans="1:17">
      <c r="A125" s="5">
        <v>7</v>
      </c>
      <c r="B125" s="63" t="s">
        <v>860</v>
      </c>
      <c r="C125" s="65"/>
      <c r="D125" s="66"/>
      <c r="E125" s="6">
        <v>828</v>
      </c>
      <c r="F125" s="6">
        <v>0</v>
      </c>
      <c r="G125" s="207"/>
      <c r="H125" s="141"/>
      <c r="I125" s="142"/>
      <c r="K125" s="6"/>
      <c r="L125" s="6"/>
      <c r="M125">
        <v>1</v>
      </c>
      <c r="N125" s="8" t="str">
        <f t="shared" si="26"/>
        <v/>
      </c>
      <c r="O125" s="8" t="str">
        <f t="shared" si="27"/>
        <v>48</v>
      </c>
      <c r="P125" s="8" t="str">
        <f t="shared" si="28"/>
        <v/>
      </c>
      <c r="Q125">
        <v>1</v>
      </c>
    </row>
    <row r="126" spans="1:17">
      <c r="A126" s="5">
        <v>8</v>
      </c>
      <c r="B126" s="53" t="s">
        <v>925</v>
      </c>
      <c r="E126" s="67">
        <v>828</v>
      </c>
      <c r="F126" s="67">
        <v>0</v>
      </c>
      <c r="G126" s="330"/>
      <c r="M126" s="4">
        <v>1</v>
      </c>
      <c r="N126" s="8" t="str">
        <f t="shared" si="26"/>
        <v/>
      </c>
      <c r="O126" s="8" t="str">
        <f t="shared" si="27"/>
        <v>48</v>
      </c>
      <c r="P126" s="8" t="str">
        <f t="shared" si="28"/>
        <v/>
      </c>
      <c r="Q126">
        <v>1</v>
      </c>
    </row>
    <row r="127" spans="1:17">
      <c r="A127" s="5">
        <v>9</v>
      </c>
      <c r="B127" s="63" t="s">
        <v>1051</v>
      </c>
      <c r="C127" s="65"/>
      <c r="D127" s="66"/>
      <c r="E127" s="6">
        <v>782</v>
      </c>
      <c r="F127" s="6">
        <v>0</v>
      </c>
      <c r="G127" s="207"/>
      <c r="H127" s="124"/>
      <c r="I127" s="142"/>
      <c r="K127" s="6"/>
      <c r="L127" s="6"/>
      <c r="M127">
        <v>1</v>
      </c>
      <c r="N127" s="8" t="str">
        <f t="shared" si="26"/>
        <v/>
      </c>
      <c r="O127" s="8" t="str">
        <f t="shared" si="27"/>
        <v>48</v>
      </c>
      <c r="P127" s="8" t="str">
        <f t="shared" si="28"/>
        <v/>
      </c>
      <c r="Q127">
        <v>1</v>
      </c>
    </row>
    <row r="128" spans="1:17">
      <c r="A128" s="5">
        <v>10</v>
      </c>
      <c r="B128" s="356" t="s">
        <v>646</v>
      </c>
      <c r="C128" s="360"/>
      <c r="D128" s="361"/>
      <c r="E128" s="6">
        <v>828</v>
      </c>
      <c r="F128" s="6">
        <v>0</v>
      </c>
      <c r="G128" s="207"/>
      <c r="H128" s="141"/>
      <c r="I128" s="142"/>
      <c r="J128" s="6"/>
      <c r="K128" s="6"/>
      <c r="L128" s="6"/>
      <c r="M128">
        <v>1</v>
      </c>
      <c r="N128" s="8" t="str">
        <f t="shared" si="26"/>
        <v/>
      </c>
      <c r="O128" s="8" t="str">
        <f t="shared" si="27"/>
        <v>48</v>
      </c>
      <c r="P128" s="8" t="str">
        <f t="shared" si="28"/>
        <v/>
      </c>
      <c r="Q128">
        <v>1</v>
      </c>
    </row>
    <row r="129" spans="1:17">
      <c r="A129" s="5">
        <v>11</v>
      </c>
      <c r="B129" s="356"/>
      <c r="C129" s="360"/>
      <c r="D129" s="361"/>
      <c r="E129" s="6"/>
      <c r="F129" s="6"/>
      <c r="G129" s="120"/>
      <c r="H129" s="141"/>
      <c r="I129" s="142"/>
      <c r="J129" s="6"/>
      <c r="K129" s="6"/>
      <c r="L129" s="6"/>
      <c r="M129"/>
      <c r="N129" s="8" t="str">
        <f t="shared" si="26"/>
        <v/>
      </c>
      <c r="O129" s="8" t="str">
        <f t="shared" si="27"/>
        <v>48</v>
      </c>
      <c r="P129" s="8" t="str">
        <f t="shared" si="28"/>
        <v/>
      </c>
      <c r="Q129">
        <v>1</v>
      </c>
    </row>
    <row r="130" spans="1:17">
      <c r="A130" s="82">
        <v>12</v>
      </c>
      <c r="B130" s="63"/>
      <c r="C130" s="65"/>
      <c r="D130" s="66"/>
      <c r="E130" s="6"/>
      <c r="F130" s="6"/>
      <c r="G130" s="145"/>
      <c r="H130" s="141"/>
      <c r="I130" s="142"/>
      <c r="K130" s="6"/>
      <c r="L130" s="6"/>
      <c r="M130"/>
      <c r="N130" s="8" t="str">
        <f t="shared" si="26"/>
        <v/>
      </c>
      <c r="O130" s="8" t="str">
        <f t="shared" si="27"/>
        <v>48</v>
      </c>
      <c r="P130" s="8" t="str">
        <f t="shared" si="28"/>
        <v/>
      </c>
      <c r="Q130"/>
    </row>
    <row r="131" spans="1:17">
      <c r="B131" s="63"/>
      <c r="C131" s="65"/>
      <c r="D131" s="66"/>
      <c r="E131" s="6"/>
      <c r="F131" s="6"/>
      <c r="G131" s="145"/>
      <c r="H131" s="141"/>
      <c r="I131" s="142"/>
      <c r="K131" s="6"/>
      <c r="L131" s="6"/>
      <c r="N131" s="8" t="str">
        <f t="shared" si="26"/>
        <v/>
      </c>
      <c r="O131" s="8" t="str">
        <f t="shared" si="27"/>
        <v>480</v>
      </c>
      <c r="P131" s="8" t="str">
        <f t="shared" si="28"/>
        <v/>
      </c>
    </row>
    <row r="132" spans="1:17">
      <c r="B132" s="120"/>
      <c r="C132" s="124"/>
      <c r="G132" s="122"/>
      <c r="H132" s="139"/>
      <c r="I132" s="139"/>
      <c r="J132" s="4">
        <f t="shared" si="18"/>
        <v>7497</v>
      </c>
      <c r="K132" s="4">
        <v>833</v>
      </c>
      <c r="L132" s="4">
        <v>9</v>
      </c>
      <c r="N132" s="8" t="str">
        <f t="shared" si="26"/>
        <v/>
      </c>
      <c r="O132" s="8" t="str">
        <f t="shared" si="27"/>
        <v>480</v>
      </c>
      <c r="P132" s="8" t="str">
        <f t="shared" si="28"/>
        <v/>
      </c>
    </row>
    <row r="133" spans="1:17">
      <c r="G133" s="122"/>
      <c r="H133" s="139"/>
      <c r="I133" s="139"/>
      <c r="J133" s="4">
        <f t="shared" si="18"/>
        <v>0</v>
      </c>
      <c r="N133" s="8" t="str">
        <f t="shared" si="26"/>
        <v/>
      </c>
      <c r="O133" s="8" t="str">
        <f t="shared" si="27"/>
        <v>480</v>
      </c>
      <c r="P133" s="8" t="str">
        <f t="shared" si="28"/>
        <v/>
      </c>
    </row>
    <row r="134" spans="1:17" ht="18.75">
      <c r="A134" s="1"/>
      <c r="B134" s="2" t="s">
        <v>71</v>
      </c>
      <c r="C134" s="3"/>
      <c r="D134" s="3"/>
      <c r="G134" s="122"/>
      <c r="H134" s="139"/>
      <c r="I134" s="139"/>
      <c r="J134" s="4">
        <f t="shared" si="18"/>
        <v>0</v>
      </c>
      <c r="M134"/>
      <c r="N134" s="8" t="str">
        <f t="shared" si="26"/>
        <v/>
      </c>
      <c r="O134" s="8" t="str">
        <f t="shared" si="27"/>
        <v>480</v>
      </c>
      <c r="P134" s="8" t="str">
        <f t="shared" si="28"/>
        <v/>
      </c>
    </row>
    <row r="135" spans="1:17" ht="16.5">
      <c r="A135" s="1"/>
      <c r="G135" s="122"/>
      <c r="H135" s="139"/>
      <c r="I135" s="139"/>
      <c r="J135" s="4">
        <f t="shared" si="18"/>
        <v>0</v>
      </c>
      <c r="M135"/>
      <c r="N135" s="8" t="str">
        <f t="shared" si="26"/>
        <v/>
      </c>
      <c r="O135" s="8" t="str">
        <f t="shared" si="27"/>
        <v>480</v>
      </c>
      <c r="P135" s="8" t="str">
        <f t="shared" si="28"/>
        <v/>
      </c>
    </row>
    <row r="136" spans="1:17">
      <c r="A136" s="5">
        <v>1</v>
      </c>
      <c r="B136" s="120" t="s">
        <v>648</v>
      </c>
      <c r="C136" s="141"/>
      <c r="D136" s="142"/>
      <c r="E136" s="6">
        <v>828</v>
      </c>
      <c r="F136" s="6">
        <v>0</v>
      </c>
      <c r="G136" s="207"/>
      <c r="H136" s="124"/>
      <c r="I136" s="142"/>
      <c r="K136" s="26"/>
      <c r="L136" s="6"/>
      <c r="M136">
        <v>1</v>
      </c>
      <c r="N136" s="8" t="str">
        <f t="shared" si="26"/>
        <v/>
      </c>
      <c r="O136" s="8" t="str">
        <f t="shared" si="27"/>
        <v>48</v>
      </c>
      <c r="P136" s="8" t="str">
        <f t="shared" si="28"/>
        <v/>
      </c>
      <c r="Q136" s="4">
        <v>1</v>
      </c>
    </row>
    <row r="137" spans="1:17">
      <c r="A137" s="5">
        <v>2</v>
      </c>
      <c r="B137" s="63" t="s">
        <v>641</v>
      </c>
      <c r="C137" s="65"/>
      <c r="D137" s="66"/>
      <c r="E137" s="6">
        <v>828</v>
      </c>
      <c r="F137" s="6">
        <v>0</v>
      </c>
      <c r="G137" s="207"/>
      <c r="H137" s="141"/>
      <c r="I137" s="142"/>
      <c r="J137" s="4">
        <f t="shared" si="18"/>
        <v>0</v>
      </c>
      <c r="K137" s="6"/>
      <c r="L137" s="6"/>
      <c r="M137">
        <v>1</v>
      </c>
      <c r="N137" s="8" t="str">
        <f t="shared" si="26"/>
        <v/>
      </c>
      <c r="O137" s="8" t="str">
        <f t="shared" si="27"/>
        <v>480</v>
      </c>
      <c r="P137" s="8" t="str">
        <f t="shared" si="28"/>
        <v/>
      </c>
      <c r="Q137" s="4">
        <v>1</v>
      </c>
    </row>
    <row r="138" spans="1:17">
      <c r="A138" s="5">
        <v>3</v>
      </c>
      <c r="B138" s="63" t="s">
        <v>366</v>
      </c>
      <c r="C138" s="65"/>
      <c r="D138" s="66"/>
      <c r="E138" s="6">
        <v>828</v>
      </c>
      <c r="F138" s="6">
        <v>0</v>
      </c>
      <c r="G138" s="207"/>
      <c r="H138" s="141"/>
      <c r="I138" s="142"/>
      <c r="J138" s="4">
        <f t="shared" si="18"/>
        <v>0</v>
      </c>
      <c r="K138" s="6"/>
      <c r="L138" s="6"/>
      <c r="M138">
        <v>1</v>
      </c>
      <c r="N138" s="8" t="str">
        <f t="shared" si="26"/>
        <v/>
      </c>
      <c r="O138" s="8" t="str">
        <f t="shared" si="27"/>
        <v>480</v>
      </c>
      <c r="P138" s="8" t="str">
        <f t="shared" si="28"/>
        <v/>
      </c>
      <c r="Q138" s="4">
        <v>1</v>
      </c>
    </row>
    <row r="139" spans="1:17">
      <c r="A139" s="5">
        <v>4</v>
      </c>
      <c r="B139" s="120" t="s">
        <v>642</v>
      </c>
      <c r="C139" s="141"/>
      <c r="D139" s="142"/>
      <c r="E139" s="41">
        <v>828</v>
      </c>
      <c r="F139" s="41">
        <v>0</v>
      </c>
      <c r="G139" s="207"/>
      <c r="H139" s="124"/>
      <c r="I139" s="142"/>
      <c r="J139" s="139"/>
      <c r="K139" s="41"/>
      <c r="L139" s="41"/>
      <c r="M139" s="123">
        <v>1</v>
      </c>
      <c r="N139" s="8" t="str">
        <f t="shared" si="26"/>
        <v/>
      </c>
      <c r="O139" s="8" t="str">
        <f t="shared" si="27"/>
        <v>480</v>
      </c>
      <c r="P139" s="8" t="str">
        <f t="shared" si="28"/>
        <v/>
      </c>
      <c r="Q139">
        <v>1</v>
      </c>
    </row>
    <row r="140" spans="1:17">
      <c r="A140" s="5">
        <v>5</v>
      </c>
      <c r="B140" s="63" t="s">
        <v>636</v>
      </c>
      <c r="C140" s="65"/>
      <c r="D140" s="66"/>
      <c r="E140" s="6">
        <v>828</v>
      </c>
      <c r="F140" s="6">
        <v>0</v>
      </c>
      <c r="G140" s="207"/>
      <c r="H140" s="141"/>
      <c r="I140" s="142"/>
      <c r="J140" s="4">
        <f t="shared" si="18"/>
        <v>0</v>
      </c>
      <c r="K140" s="6"/>
      <c r="L140" s="6"/>
      <c r="M140">
        <v>1</v>
      </c>
      <c r="N140" s="8" t="str">
        <f t="shared" si="26"/>
        <v/>
      </c>
      <c r="O140" s="8" t="str">
        <f t="shared" si="27"/>
        <v>480</v>
      </c>
      <c r="P140" s="8" t="str">
        <f t="shared" si="28"/>
        <v/>
      </c>
      <c r="Q140">
        <v>1</v>
      </c>
    </row>
    <row r="141" spans="1:17">
      <c r="A141" s="5">
        <v>6</v>
      </c>
      <c r="B141" s="63" t="s">
        <v>1056</v>
      </c>
      <c r="C141" s="65"/>
      <c r="D141" s="66"/>
      <c r="E141" s="6">
        <v>828</v>
      </c>
      <c r="F141" s="6">
        <v>0</v>
      </c>
      <c r="G141" s="207"/>
      <c r="H141" s="141"/>
      <c r="I141" s="142"/>
      <c r="K141" s="6"/>
      <c r="L141" s="6"/>
      <c r="M141">
        <v>1</v>
      </c>
      <c r="N141" s="8" t="str">
        <f t="shared" si="26"/>
        <v/>
      </c>
      <c r="O141" s="8" t="str">
        <f t="shared" si="27"/>
        <v>480</v>
      </c>
      <c r="P141" s="8" t="str">
        <f t="shared" si="28"/>
        <v/>
      </c>
      <c r="Q141">
        <v>1</v>
      </c>
    </row>
    <row r="142" spans="1:17">
      <c r="A142" s="5">
        <v>7</v>
      </c>
      <c r="B142" s="63" t="s">
        <v>769</v>
      </c>
      <c r="C142" s="65"/>
      <c r="D142" s="66"/>
      <c r="E142" s="6">
        <v>786</v>
      </c>
      <c r="F142" s="6">
        <v>0</v>
      </c>
      <c r="G142" s="207"/>
      <c r="H142" s="141"/>
      <c r="I142" s="142"/>
      <c r="J142" s="4">
        <f t="shared" si="18"/>
        <v>0</v>
      </c>
      <c r="K142" s="6"/>
      <c r="L142" s="6"/>
      <c r="M142">
        <v>1</v>
      </c>
      <c r="N142" s="8" t="str">
        <f t="shared" si="26"/>
        <v/>
      </c>
      <c r="O142" s="8" t="str">
        <f t="shared" si="27"/>
        <v>480</v>
      </c>
      <c r="P142" s="8" t="str">
        <f t="shared" si="28"/>
        <v/>
      </c>
      <c r="Q142">
        <v>1</v>
      </c>
    </row>
    <row r="143" spans="1:17">
      <c r="A143" s="5">
        <v>8</v>
      </c>
      <c r="B143" s="63" t="s">
        <v>770</v>
      </c>
      <c r="C143" s="65"/>
      <c r="D143" s="66"/>
      <c r="E143" s="6">
        <v>786</v>
      </c>
      <c r="F143" s="6">
        <v>0</v>
      </c>
      <c r="G143" s="207"/>
      <c r="H143" s="141"/>
      <c r="I143" s="142"/>
      <c r="J143" s="4">
        <f t="shared" si="18"/>
        <v>0</v>
      </c>
      <c r="K143" s="6"/>
      <c r="L143" s="6"/>
      <c r="M143">
        <v>1</v>
      </c>
      <c r="N143" s="8" t="str">
        <f t="shared" si="26"/>
        <v/>
      </c>
      <c r="O143" s="8" t="str">
        <f t="shared" si="27"/>
        <v>480</v>
      </c>
      <c r="P143" s="8" t="str">
        <f t="shared" si="28"/>
        <v/>
      </c>
      <c r="Q143">
        <v>1</v>
      </c>
    </row>
    <row r="144" spans="1:17">
      <c r="A144" s="5">
        <v>9</v>
      </c>
      <c r="B144" s="120" t="s">
        <v>773</v>
      </c>
      <c r="C144" s="141"/>
      <c r="D144" s="142"/>
      <c r="E144" s="287"/>
      <c r="F144" s="287"/>
      <c r="G144" s="207"/>
      <c r="H144" s="141"/>
      <c r="I144" s="142"/>
      <c r="J144" s="4">
        <f t="shared" ref="J144:J199" si="29">L144*K144</f>
        <v>0</v>
      </c>
      <c r="K144" s="6"/>
      <c r="L144" s="6"/>
      <c r="M144">
        <v>1</v>
      </c>
      <c r="N144" s="8" t="str">
        <f t="shared" si="26"/>
        <v/>
      </c>
      <c r="O144" s="8" t="str">
        <f t="shared" si="27"/>
        <v>480</v>
      </c>
      <c r="P144" s="8" t="str">
        <f t="shared" si="28"/>
        <v/>
      </c>
      <c r="Q144">
        <v>1</v>
      </c>
    </row>
    <row r="145" spans="1:17">
      <c r="A145" s="5">
        <v>10</v>
      </c>
      <c r="B145" s="120" t="s">
        <v>644</v>
      </c>
      <c r="C145" s="141"/>
      <c r="D145" s="142"/>
      <c r="E145" s="41">
        <v>828</v>
      </c>
      <c r="F145" s="41">
        <v>0</v>
      </c>
      <c r="G145" s="207"/>
      <c r="H145" s="141"/>
      <c r="I145" s="142"/>
      <c r="J145" s="139"/>
      <c r="K145" s="41"/>
      <c r="L145" s="41"/>
      <c r="M145" s="123">
        <v>1</v>
      </c>
      <c r="N145" s="8" t="str">
        <f t="shared" si="26"/>
        <v/>
      </c>
      <c r="O145" s="8" t="str">
        <f t="shared" si="27"/>
        <v>481568</v>
      </c>
      <c r="P145" s="8" t="str">
        <f t="shared" si="28"/>
        <v/>
      </c>
      <c r="Q145">
        <v>1</v>
      </c>
    </row>
    <row r="146" spans="1:17">
      <c r="A146" s="73">
        <v>11</v>
      </c>
      <c r="B146" s="63" t="s">
        <v>1134</v>
      </c>
      <c r="C146" s="65"/>
      <c r="D146" s="66"/>
      <c r="E146" s="6">
        <v>414</v>
      </c>
      <c r="F146" s="6">
        <v>0</v>
      </c>
      <c r="G146" s="207"/>
      <c r="H146" s="141"/>
      <c r="I146" s="142"/>
      <c r="K146" s="6"/>
      <c r="L146" s="6"/>
      <c r="M146">
        <v>1</v>
      </c>
      <c r="N146" s="8" t="str">
        <f t="shared" si="26"/>
        <v/>
      </c>
      <c r="O146" s="8" t="str">
        <f t="shared" si="27"/>
        <v>480</v>
      </c>
      <c r="P146" s="8" t="str">
        <f t="shared" si="28"/>
        <v/>
      </c>
      <c r="Q146">
        <v>1</v>
      </c>
    </row>
    <row r="147" spans="1:17">
      <c r="B147" s="279"/>
      <c r="E147" s="6">
        <v>150</v>
      </c>
      <c r="G147" s="122"/>
      <c r="H147" s="139"/>
      <c r="I147" s="139"/>
      <c r="M147"/>
      <c r="N147" s="8" t="str">
        <f t="shared" si="26"/>
        <v/>
      </c>
      <c r="O147" s="8" t="str">
        <f t="shared" si="27"/>
        <v>480</v>
      </c>
      <c r="P147" s="8" t="str">
        <f t="shared" si="28"/>
        <v/>
      </c>
    </row>
    <row r="148" spans="1:17">
      <c r="B148"/>
      <c r="G148" s="122"/>
      <c r="H148" s="139"/>
      <c r="I148" s="139"/>
      <c r="J148" s="4">
        <f t="shared" si="29"/>
        <v>0</v>
      </c>
      <c r="M148"/>
      <c r="N148" s="8" t="str">
        <f t="shared" si="26"/>
        <v/>
      </c>
      <c r="O148" s="8" t="str">
        <f t="shared" si="27"/>
        <v>480</v>
      </c>
      <c r="P148" s="8" t="str">
        <f t="shared" si="28"/>
        <v/>
      </c>
    </row>
    <row r="149" spans="1:17">
      <c r="G149" s="122"/>
      <c r="H149" s="139"/>
      <c r="I149" s="139"/>
      <c r="J149" s="4">
        <f t="shared" si="29"/>
        <v>0</v>
      </c>
      <c r="N149" s="8" t="str">
        <f t="shared" si="26"/>
        <v/>
      </c>
      <c r="O149" s="8" t="str">
        <f t="shared" si="27"/>
        <v>480</v>
      </c>
      <c r="P149" s="8" t="str">
        <f t="shared" si="28"/>
        <v/>
      </c>
    </row>
    <row r="150" spans="1:17" ht="18.75">
      <c r="A150" s="1"/>
      <c r="B150" s="2" t="s">
        <v>72</v>
      </c>
      <c r="C150" s="3"/>
      <c r="D150" s="3"/>
      <c r="G150" s="122" t="s">
        <v>33</v>
      </c>
      <c r="H150" s="139"/>
      <c r="I150" s="123" t="s">
        <v>83</v>
      </c>
      <c r="J150" s="4">
        <f t="shared" si="29"/>
        <v>0</v>
      </c>
      <c r="M150"/>
      <c r="N150" s="8" t="str">
        <f t="shared" si="26"/>
        <v/>
      </c>
      <c r="O150" s="8" t="str">
        <f t="shared" si="27"/>
        <v>480</v>
      </c>
      <c r="P150" s="8" t="str">
        <f t="shared" si="28"/>
        <v/>
      </c>
    </row>
    <row r="151" spans="1:17" ht="16.5">
      <c r="A151" s="1"/>
      <c r="G151" s="122"/>
      <c r="H151" s="139"/>
      <c r="I151" s="139"/>
      <c r="J151" s="4">
        <f t="shared" si="29"/>
        <v>0</v>
      </c>
      <c r="M151"/>
      <c r="N151" s="8" t="str">
        <f t="shared" si="26"/>
        <v/>
      </c>
      <c r="O151" s="8" t="str">
        <f t="shared" si="27"/>
        <v>480</v>
      </c>
      <c r="P151" s="8" t="str">
        <f t="shared" si="28"/>
        <v/>
      </c>
    </row>
    <row r="152" spans="1:17">
      <c r="A152" s="5">
        <v>1</v>
      </c>
      <c r="B152" s="63" t="s">
        <v>755</v>
      </c>
      <c r="C152" s="65"/>
      <c r="D152" s="66"/>
      <c r="E152" s="26">
        <v>816</v>
      </c>
      <c r="F152" s="26">
        <v>0</v>
      </c>
      <c r="G152" s="271"/>
      <c r="H152" s="143"/>
      <c r="I152" s="142"/>
      <c r="M152"/>
      <c r="N152" s="8" t="str">
        <f t="shared" si="26"/>
        <v/>
      </c>
      <c r="O152" s="8" t="str">
        <f t="shared" si="27"/>
        <v>480</v>
      </c>
      <c r="P152" s="8" t="str">
        <f t="shared" si="28"/>
        <v/>
      </c>
      <c r="Q152" s="4">
        <v>1</v>
      </c>
    </row>
    <row r="153" spans="1:17">
      <c r="A153" s="5">
        <v>2</v>
      </c>
      <c r="B153" s="63" t="s">
        <v>756</v>
      </c>
      <c r="C153" s="65"/>
      <c r="D153" s="66"/>
      <c r="E153" s="6">
        <v>816</v>
      </c>
      <c r="F153" s="6">
        <v>0</v>
      </c>
      <c r="G153" s="271"/>
      <c r="H153" s="143"/>
      <c r="I153" s="142"/>
      <c r="K153" s="6"/>
      <c r="L153" s="6"/>
      <c r="M153">
        <v>1</v>
      </c>
      <c r="N153" s="8"/>
      <c r="O153" s="8" t="str">
        <f t="shared" si="27"/>
        <v>48</v>
      </c>
      <c r="P153" s="8" t="str">
        <f t="shared" si="28"/>
        <v/>
      </c>
      <c r="Q153" s="4">
        <v>1</v>
      </c>
    </row>
    <row r="154" spans="1:17">
      <c r="A154" s="5">
        <v>3</v>
      </c>
      <c r="B154" s="63" t="s">
        <v>760</v>
      </c>
      <c r="C154" s="84"/>
      <c r="D154" s="85"/>
      <c r="E154" s="26">
        <v>828</v>
      </c>
      <c r="F154" s="26">
        <v>0</v>
      </c>
      <c r="G154" s="207"/>
      <c r="H154" s="124"/>
      <c r="I154" s="125"/>
      <c r="K154" s="26"/>
      <c r="L154" s="26"/>
      <c r="M154">
        <v>1</v>
      </c>
      <c r="N154" s="8" t="str">
        <f t="shared" ref="N154:N161" si="30">IF(F286&gt;0,"48"&amp;J286&amp;"","")</f>
        <v/>
      </c>
      <c r="O154" s="8" t="str">
        <f t="shared" si="27"/>
        <v>480</v>
      </c>
      <c r="P154" s="8" t="str">
        <f t="shared" si="28"/>
        <v/>
      </c>
      <c r="Q154" s="4">
        <v>1</v>
      </c>
    </row>
    <row r="155" spans="1:17">
      <c r="A155" s="5">
        <v>4</v>
      </c>
      <c r="B155" s="63" t="s">
        <v>761</v>
      </c>
      <c r="C155" s="65"/>
      <c r="D155" s="66"/>
      <c r="E155" s="6">
        <v>786</v>
      </c>
      <c r="F155" s="6">
        <v>0</v>
      </c>
      <c r="G155" s="207"/>
      <c r="H155" s="141"/>
      <c r="I155" s="142"/>
      <c r="K155" s="6"/>
      <c r="L155" s="6"/>
      <c r="M155">
        <v>1</v>
      </c>
      <c r="N155" s="8" t="str">
        <f t="shared" si="30"/>
        <v/>
      </c>
      <c r="O155" s="8" t="str">
        <f t="shared" si="27"/>
        <v>480</v>
      </c>
      <c r="P155" s="8" t="str">
        <f t="shared" si="28"/>
        <v/>
      </c>
      <c r="Q155">
        <v>1</v>
      </c>
    </row>
    <row r="156" spans="1:17">
      <c r="A156" s="5">
        <v>5</v>
      </c>
      <c r="B156" s="63" t="s">
        <v>762</v>
      </c>
      <c r="C156" s="65"/>
      <c r="D156" s="66"/>
      <c r="E156" s="6">
        <v>786</v>
      </c>
      <c r="F156" s="6">
        <v>0</v>
      </c>
      <c r="G156" s="207"/>
      <c r="H156" s="141"/>
      <c r="I156" s="142"/>
      <c r="K156" s="6"/>
      <c r="L156" s="6"/>
      <c r="M156">
        <v>1</v>
      </c>
      <c r="N156" s="8" t="str">
        <f t="shared" si="30"/>
        <v/>
      </c>
      <c r="O156" s="8" t="str">
        <f t="shared" si="27"/>
        <v>480</v>
      </c>
      <c r="P156" s="8" t="str">
        <f t="shared" si="28"/>
        <v/>
      </c>
      <c r="Q156">
        <v>1</v>
      </c>
    </row>
    <row r="157" spans="1:17">
      <c r="A157" s="5">
        <v>6</v>
      </c>
      <c r="B157" s="63" t="s">
        <v>222</v>
      </c>
      <c r="C157" s="65"/>
      <c r="D157" s="66"/>
      <c r="E157" s="6">
        <v>786</v>
      </c>
      <c r="F157" s="6">
        <v>0</v>
      </c>
      <c r="G157" s="207"/>
      <c r="H157" s="141"/>
      <c r="I157" s="142"/>
      <c r="K157" s="42"/>
      <c r="L157" s="6"/>
      <c r="M157">
        <v>1</v>
      </c>
      <c r="N157" s="8" t="str">
        <f t="shared" si="30"/>
        <v/>
      </c>
      <c r="O157" s="8" t="str">
        <f t="shared" si="27"/>
        <v>480</v>
      </c>
      <c r="P157" s="8" t="str">
        <f t="shared" si="28"/>
        <v/>
      </c>
      <c r="Q157">
        <v>1</v>
      </c>
    </row>
    <row r="158" spans="1:17">
      <c r="A158" s="5">
        <v>7</v>
      </c>
      <c r="B158" s="63" t="s">
        <v>489</v>
      </c>
      <c r="C158" s="65"/>
      <c r="D158" s="66"/>
      <c r="E158" s="6">
        <v>828</v>
      </c>
      <c r="F158" s="6">
        <v>0</v>
      </c>
      <c r="G158" s="207"/>
      <c r="H158" s="141"/>
      <c r="I158" s="142"/>
      <c r="K158" s="6"/>
      <c r="L158" s="6"/>
      <c r="M158">
        <v>1</v>
      </c>
      <c r="N158" s="8" t="str">
        <f t="shared" si="30"/>
        <v/>
      </c>
      <c r="O158" s="8" t="str">
        <f t="shared" si="27"/>
        <v>480</v>
      </c>
      <c r="P158" s="8" t="str">
        <f t="shared" si="28"/>
        <v/>
      </c>
      <c r="Q158">
        <v>1</v>
      </c>
    </row>
    <row r="159" spans="1:17">
      <c r="A159" s="5">
        <v>8</v>
      </c>
      <c r="B159" s="53" t="s">
        <v>821</v>
      </c>
      <c r="E159" s="67">
        <v>828</v>
      </c>
      <c r="F159" s="67">
        <v>0</v>
      </c>
      <c r="G159" s="325"/>
      <c r="H159" s="139"/>
      <c r="I159" s="139"/>
      <c r="M159">
        <v>1</v>
      </c>
      <c r="N159" s="8" t="str">
        <f t="shared" si="30"/>
        <v/>
      </c>
      <c r="O159" s="8" t="str">
        <f t="shared" si="27"/>
        <v>481568</v>
      </c>
      <c r="P159" s="8" t="str">
        <f t="shared" si="28"/>
        <v/>
      </c>
      <c r="Q159">
        <v>1</v>
      </c>
    </row>
    <row r="160" spans="1:17">
      <c r="A160" s="5">
        <v>9</v>
      </c>
      <c r="B160" s="120" t="s">
        <v>612</v>
      </c>
      <c r="C160" s="141"/>
      <c r="D160" s="142"/>
      <c r="E160" s="6">
        <v>828</v>
      </c>
      <c r="F160" s="6">
        <v>0</v>
      </c>
      <c r="G160" s="207"/>
      <c r="H160" s="141"/>
      <c r="I160" s="142"/>
      <c r="K160" s="6"/>
      <c r="L160" s="6"/>
      <c r="M160">
        <v>1</v>
      </c>
      <c r="N160" s="8" t="str">
        <f t="shared" si="30"/>
        <v/>
      </c>
      <c r="O160" s="8" t="str">
        <f t="shared" si="27"/>
        <v>480</v>
      </c>
      <c r="P160" s="8" t="str">
        <f t="shared" si="28"/>
        <v/>
      </c>
      <c r="Q160">
        <v>1</v>
      </c>
    </row>
    <row r="161" spans="1:17">
      <c r="A161" s="5">
        <v>10</v>
      </c>
      <c r="B161" s="63" t="s">
        <v>1028</v>
      </c>
      <c r="C161" s="65"/>
      <c r="D161" s="66"/>
      <c r="E161" s="6">
        <v>828</v>
      </c>
      <c r="F161" s="6">
        <v>0</v>
      </c>
      <c r="G161" s="207"/>
      <c r="H161" s="141"/>
      <c r="I161" s="142"/>
      <c r="K161" s="6"/>
      <c r="L161" s="6"/>
      <c r="M161">
        <v>1</v>
      </c>
      <c r="N161" s="8" t="str">
        <f t="shared" si="30"/>
        <v/>
      </c>
      <c r="O161" s="8" t="str">
        <f t="shared" si="27"/>
        <v>480</v>
      </c>
      <c r="P161" s="8" t="str">
        <f t="shared" si="28"/>
        <v/>
      </c>
      <c r="Q161">
        <v>1</v>
      </c>
    </row>
    <row r="162" spans="1:17">
      <c r="A162" s="73">
        <v>11</v>
      </c>
      <c r="B162" s="382"/>
      <c r="C162" s="383"/>
      <c r="D162" s="384"/>
      <c r="E162" s="344"/>
      <c r="F162" s="344"/>
      <c r="G162" s="345"/>
      <c r="H162" s="346"/>
      <c r="I162" s="347"/>
      <c r="K162" s="344"/>
      <c r="L162" s="344"/>
      <c r="M162"/>
      <c r="N162" s="8" t="e">
        <f>IF(#REF!&gt;0,"48"&amp;#REF!&amp;"","")</f>
        <v>#REF!</v>
      </c>
      <c r="O162" s="8" t="e">
        <f>"48"&amp;#REF!&amp;""</f>
        <v>#REF!</v>
      </c>
      <c r="P162" s="8" t="e">
        <f>IF(#REF!=100,"48"&amp;#REF!&amp;"","")</f>
        <v>#REF!</v>
      </c>
      <c r="Q162">
        <v>1</v>
      </c>
    </row>
    <row r="163" spans="1:17">
      <c r="A163" s="71"/>
      <c r="B163" s="57"/>
      <c r="C163" s="71"/>
      <c r="D163" s="71"/>
      <c r="E163" s="71"/>
      <c r="F163" s="71"/>
      <c r="G163" s="301"/>
      <c r="H163" s="224"/>
      <c r="I163" s="224"/>
      <c r="J163" s="71"/>
      <c r="K163" s="71"/>
      <c r="L163" s="71"/>
      <c r="M163"/>
      <c r="N163" s="8" t="str">
        <f>IF(F294&gt;0,"48"&amp;J294&amp;"","")</f>
        <v/>
      </c>
      <c r="O163" s="8" t="str">
        <f>"48"&amp;J294&amp;""</f>
        <v>480</v>
      </c>
      <c r="P163" s="8" t="str">
        <f>IF(F294=100,"48"&amp;J294&amp;"","")</f>
        <v/>
      </c>
    </row>
    <row r="164" spans="1:17">
      <c r="B164"/>
      <c r="G164" s="122"/>
      <c r="H164" s="139"/>
      <c r="I164" s="139"/>
      <c r="J164" s="4">
        <f>K164*L164</f>
        <v>8330</v>
      </c>
      <c r="K164" s="4">
        <v>833</v>
      </c>
      <c r="L164" s="4">
        <v>10</v>
      </c>
      <c r="M164"/>
      <c r="N164" s="8" t="str">
        <f>IF(F295&gt;0,"48"&amp;J295&amp;"","")</f>
        <v/>
      </c>
      <c r="O164" s="8" t="str">
        <f>"48"&amp;J295&amp;""</f>
        <v>480</v>
      </c>
      <c r="P164" s="8" t="str">
        <f>IF(F295=100,"48"&amp;J295&amp;"","")</f>
        <v/>
      </c>
    </row>
    <row r="165" spans="1:17">
      <c r="B165"/>
      <c r="E165"/>
      <c r="F165"/>
      <c r="G165" s="122"/>
      <c r="H165" s="139"/>
      <c r="I165" s="139"/>
      <c r="M165"/>
      <c r="N165" s="8" t="str">
        <f>IF(F294&gt;0,"48"&amp;J294&amp;"","")</f>
        <v/>
      </c>
      <c r="O165" s="8" t="str">
        <f>"48"&amp;J294&amp;""</f>
        <v>480</v>
      </c>
      <c r="P165" s="8" t="str">
        <f>IF(F294=100,"48"&amp;J294&amp;"","")</f>
        <v/>
      </c>
    </row>
    <row r="166" spans="1:17">
      <c r="B166"/>
      <c r="E166"/>
      <c r="F166"/>
      <c r="G166" s="122"/>
      <c r="H166" s="139"/>
      <c r="I166" s="139"/>
      <c r="M166"/>
      <c r="N166" s="8" t="str">
        <f>IF(F295&gt;0,"48"&amp;J295&amp;"","")</f>
        <v/>
      </c>
      <c r="O166" s="8" t="str">
        <f>"48"&amp;J295&amp;""</f>
        <v>480</v>
      </c>
      <c r="P166" s="8" t="str">
        <f>IF(F295=100,"48"&amp;J295&amp;"","")</f>
        <v/>
      </c>
    </row>
    <row r="167" spans="1:17" ht="18.75">
      <c r="A167" s="1"/>
      <c r="B167" s="2" t="s">
        <v>38</v>
      </c>
      <c r="C167" s="3"/>
      <c r="D167" s="3"/>
      <c r="G167" s="122" t="s">
        <v>33</v>
      </c>
      <c r="H167" s="139"/>
      <c r="I167" s="139"/>
      <c r="J167" s="4">
        <f t="shared" si="29"/>
        <v>0</v>
      </c>
      <c r="N167" s="8" t="str">
        <f t="shared" ref="N167:N180" si="31">IF(F294&gt;0,"48"&amp;J294&amp;"","")</f>
        <v/>
      </c>
      <c r="O167" s="8" t="str">
        <f t="shared" ref="O167:O180" si="32">"48"&amp;J294&amp;""</f>
        <v>480</v>
      </c>
      <c r="P167" s="8" t="str">
        <f t="shared" ref="P167:P179" si="33">IF(F294=100,"48"&amp;J294&amp;"","")</f>
        <v/>
      </c>
    </row>
    <row r="168" spans="1:17" ht="16.5">
      <c r="A168" s="1"/>
      <c r="G168" s="122"/>
      <c r="H168" s="139"/>
      <c r="I168" s="139"/>
      <c r="J168" s="4">
        <f t="shared" si="29"/>
        <v>0</v>
      </c>
      <c r="M168"/>
      <c r="N168" s="8" t="str">
        <f t="shared" si="31"/>
        <v/>
      </c>
      <c r="O168" s="8" t="str">
        <f t="shared" si="32"/>
        <v>480</v>
      </c>
      <c r="P168" s="8" t="str">
        <f t="shared" si="33"/>
        <v/>
      </c>
    </row>
    <row r="169" spans="1:17">
      <c r="A169" s="5">
        <v>1</v>
      </c>
      <c r="B169" s="53" t="s">
        <v>226</v>
      </c>
      <c r="E169" s="67">
        <v>820</v>
      </c>
      <c r="F169" s="67">
        <v>0</v>
      </c>
      <c r="G169" s="325"/>
      <c r="H169" s="123"/>
      <c r="I169" s="139"/>
      <c r="K169" s="6"/>
      <c r="L169" s="6"/>
      <c r="M169">
        <v>1</v>
      </c>
      <c r="N169" s="8" t="str">
        <f t="shared" si="31"/>
        <v/>
      </c>
      <c r="O169" s="8" t="str">
        <f t="shared" si="32"/>
        <v>48</v>
      </c>
      <c r="P169" s="8" t="str">
        <f t="shared" si="33"/>
        <v/>
      </c>
      <c r="Q169" s="4">
        <v>1</v>
      </c>
    </row>
    <row r="170" spans="1:17">
      <c r="A170" s="5">
        <v>2</v>
      </c>
      <c r="B170" s="63" t="s">
        <v>619</v>
      </c>
      <c r="C170" s="65"/>
      <c r="D170" s="66"/>
      <c r="E170" s="6">
        <v>820.5</v>
      </c>
      <c r="F170" s="6">
        <v>0</v>
      </c>
      <c r="G170" s="207"/>
      <c r="H170" s="141"/>
      <c r="I170" s="142"/>
      <c r="K170" s="26"/>
      <c r="L170" s="42"/>
      <c r="M170">
        <v>1</v>
      </c>
      <c r="N170" s="8" t="str">
        <f t="shared" si="31"/>
        <v/>
      </c>
      <c r="O170" s="8" t="str">
        <f t="shared" si="32"/>
        <v>480</v>
      </c>
      <c r="P170" s="8" t="str">
        <f t="shared" si="33"/>
        <v/>
      </c>
      <c r="Q170" s="4">
        <v>1</v>
      </c>
    </row>
    <row r="171" spans="1:17">
      <c r="A171" s="5">
        <v>3</v>
      </c>
      <c r="B171" s="63" t="s">
        <v>424</v>
      </c>
      <c r="C171" s="84"/>
      <c r="D171" s="66"/>
      <c r="E171" s="6">
        <v>637</v>
      </c>
      <c r="F171" s="6">
        <v>0</v>
      </c>
      <c r="G171" s="207"/>
      <c r="H171" s="141"/>
      <c r="I171" s="142"/>
      <c r="K171" s="6"/>
      <c r="L171" s="42"/>
      <c r="M171">
        <v>1</v>
      </c>
      <c r="N171" s="8" t="str">
        <f t="shared" si="31"/>
        <v/>
      </c>
      <c r="O171" s="8" t="str">
        <f t="shared" si="32"/>
        <v>48</v>
      </c>
      <c r="P171" s="8" t="str">
        <f t="shared" si="33"/>
        <v/>
      </c>
      <c r="Q171" s="4">
        <v>1</v>
      </c>
    </row>
    <row r="172" spans="1:17">
      <c r="A172" s="5">
        <v>4</v>
      </c>
      <c r="B172" s="63" t="s">
        <v>764</v>
      </c>
      <c r="C172" s="65"/>
      <c r="D172" s="66"/>
      <c r="E172" s="6">
        <v>936</v>
      </c>
      <c r="F172" s="6">
        <v>0</v>
      </c>
      <c r="G172" s="207"/>
      <c r="H172" s="141"/>
      <c r="I172" s="142"/>
      <c r="K172" s="6"/>
      <c r="L172" s="26"/>
      <c r="M172">
        <v>1</v>
      </c>
      <c r="N172" s="8" t="str">
        <f t="shared" si="31"/>
        <v/>
      </c>
      <c r="O172" s="8" t="str">
        <f t="shared" si="32"/>
        <v>481666</v>
      </c>
      <c r="P172" s="8" t="str">
        <f t="shared" si="33"/>
        <v/>
      </c>
      <c r="Q172">
        <v>1</v>
      </c>
    </row>
    <row r="173" spans="1:17">
      <c r="A173" s="5">
        <v>5</v>
      </c>
      <c r="B173" s="63" t="s">
        <v>804</v>
      </c>
      <c r="C173" s="65"/>
      <c r="D173" s="66"/>
      <c r="E173" s="6">
        <v>820</v>
      </c>
      <c r="F173" s="6">
        <v>0</v>
      </c>
      <c r="G173" s="207"/>
      <c r="H173" s="141"/>
      <c r="I173" s="142"/>
      <c r="J173" s="4">
        <f t="shared" ref="J173:J174" si="34">L173*K173</f>
        <v>0</v>
      </c>
      <c r="K173" s="6"/>
      <c r="L173" s="6"/>
      <c r="M173">
        <v>1</v>
      </c>
      <c r="N173" s="8" t="str">
        <f t="shared" si="31"/>
        <v/>
      </c>
      <c r="O173" s="8" t="str">
        <f t="shared" si="32"/>
        <v>48</v>
      </c>
      <c r="P173" s="8" t="str">
        <f t="shared" si="33"/>
        <v/>
      </c>
      <c r="Q173">
        <v>1</v>
      </c>
    </row>
    <row r="174" spans="1:17">
      <c r="A174" s="5">
        <v>6</v>
      </c>
      <c r="B174" s="63" t="s">
        <v>771</v>
      </c>
      <c r="C174" s="65"/>
      <c r="D174" s="66"/>
      <c r="E174" s="6">
        <v>828</v>
      </c>
      <c r="F174" s="6">
        <v>0</v>
      </c>
      <c r="G174" s="207"/>
      <c r="H174" s="141"/>
      <c r="I174" s="142"/>
      <c r="J174" s="4">
        <f t="shared" si="34"/>
        <v>0</v>
      </c>
      <c r="K174" s="6"/>
      <c r="L174" s="6"/>
      <c r="M174">
        <v>1</v>
      </c>
      <c r="N174" s="8" t="str">
        <f t="shared" si="31"/>
        <v/>
      </c>
      <c r="O174" s="8" t="str">
        <f t="shared" si="32"/>
        <v>48</v>
      </c>
      <c r="P174" s="8" t="str">
        <f t="shared" si="33"/>
        <v/>
      </c>
      <c r="Q174">
        <v>1</v>
      </c>
    </row>
    <row r="175" spans="1:17">
      <c r="A175" s="5">
        <v>7</v>
      </c>
      <c r="B175" s="63" t="s">
        <v>765</v>
      </c>
      <c r="E175" s="67">
        <v>786</v>
      </c>
      <c r="F175" s="67">
        <v>0</v>
      </c>
      <c r="G175" s="325"/>
      <c r="H175" s="139"/>
      <c r="I175" s="139"/>
      <c r="K175" s="6"/>
      <c r="L175" s="6"/>
      <c r="M175">
        <v>1</v>
      </c>
      <c r="N175" s="8" t="str">
        <f t="shared" si="31"/>
        <v/>
      </c>
      <c r="O175" s="8" t="str">
        <f t="shared" si="32"/>
        <v>480</v>
      </c>
      <c r="P175" s="8" t="str">
        <f t="shared" si="33"/>
        <v/>
      </c>
      <c r="Q175">
        <v>1</v>
      </c>
    </row>
    <row r="176" spans="1:17">
      <c r="A176" s="5">
        <v>8</v>
      </c>
      <c r="B176" s="63" t="s">
        <v>485</v>
      </c>
      <c r="C176" s="65"/>
      <c r="D176" s="66"/>
      <c r="E176" s="6">
        <v>1449</v>
      </c>
      <c r="F176" s="6">
        <v>0</v>
      </c>
      <c r="G176" s="207"/>
      <c r="H176" s="141"/>
      <c r="I176" s="142"/>
      <c r="J176" s="4">
        <f t="shared" ref="J176:J177" si="35">L176*K176</f>
        <v>0</v>
      </c>
      <c r="K176" s="6"/>
      <c r="L176" s="6"/>
      <c r="M176">
        <v>1</v>
      </c>
      <c r="N176" s="8" t="str">
        <f t="shared" si="31"/>
        <v/>
      </c>
      <c r="O176" s="8" t="str">
        <f t="shared" si="32"/>
        <v>480</v>
      </c>
      <c r="P176" s="8" t="str">
        <f t="shared" si="33"/>
        <v/>
      </c>
      <c r="Q176">
        <v>1</v>
      </c>
    </row>
    <row r="177" spans="1:17">
      <c r="A177" s="5">
        <v>9</v>
      </c>
      <c r="B177" s="63" t="s">
        <v>486</v>
      </c>
      <c r="C177" s="65"/>
      <c r="D177" s="66"/>
      <c r="E177" s="6">
        <v>1449</v>
      </c>
      <c r="F177" s="6">
        <v>0</v>
      </c>
      <c r="G177" s="207"/>
      <c r="H177" s="141"/>
      <c r="I177" s="142"/>
      <c r="J177" s="4">
        <f t="shared" si="35"/>
        <v>0</v>
      </c>
      <c r="K177" s="6"/>
      <c r="L177" s="6"/>
      <c r="M177">
        <v>1</v>
      </c>
      <c r="N177" s="8" t="str">
        <f t="shared" si="31"/>
        <v/>
      </c>
      <c r="O177" s="8" t="str">
        <f t="shared" si="32"/>
        <v>48</v>
      </c>
      <c r="P177" s="8" t="str">
        <f t="shared" si="33"/>
        <v/>
      </c>
      <c r="Q177"/>
    </row>
    <row r="178" spans="1:17">
      <c r="A178" s="5">
        <v>10</v>
      </c>
      <c r="B178" s="63" t="s">
        <v>840</v>
      </c>
      <c r="C178" s="65"/>
      <c r="D178" s="66"/>
      <c r="E178" s="287"/>
      <c r="F178" s="287"/>
      <c r="G178" s="145"/>
      <c r="H178" s="141"/>
      <c r="I178" s="142"/>
      <c r="K178" s="6"/>
      <c r="L178" s="6"/>
      <c r="M178">
        <v>1</v>
      </c>
      <c r="N178" s="8" t="str">
        <f t="shared" si="31"/>
        <v/>
      </c>
      <c r="O178" s="8" t="str">
        <f t="shared" si="32"/>
        <v>48</v>
      </c>
      <c r="P178" s="8" t="str">
        <f t="shared" si="33"/>
        <v/>
      </c>
      <c r="Q178"/>
    </row>
    <row r="179" spans="1:17">
      <c r="A179" s="5">
        <v>11</v>
      </c>
      <c r="B179" s="63"/>
      <c r="C179" s="65"/>
      <c r="D179" s="66"/>
      <c r="E179" s="287"/>
      <c r="F179" s="287"/>
      <c r="G179" s="145"/>
      <c r="H179" s="141"/>
      <c r="I179" s="142"/>
      <c r="K179" s="6"/>
      <c r="L179" s="6"/>
      <c r="M179"/>
      <c r="N179" s="8" t="str">
        <f t="shared" si="31"/>
        <v/>
      </c>
      <c r="O179" s="8" t="str">
        <f t="shared" si="32"/>
        <v>48</v>
      </c>
      <c r="P179" s="8" t="str">
        <f t="shared" si="33"/>
        <v/>
      </c>
      <c r="Q179"/>
    </row>
    <row r="180" spans="1:17">
      <c r="A180" s="55">
        <v>12</v>
      </c>
      <c r="G180" s="122"/>
      <c r="H180" s="139"/>
      <c r="I180" s="139"/>
      <c r="J180" s="4">
        <f t="shared" si="29"/>
        <v>6664</v>
      </c>
      <c r="K180" s="4">
        <v>833</v>
      </c>
      <c r="L180" s="4">
        <v>8</v>
      </c>
      <c r="N180" s="8" t="str">
        <f t="shared" si="31"/>
        <v/>
      </c>
      <c r="O180" s="8" t="str">
        <f t="shared" si="32"/>
        <v>482499</v>
      </c>
      <c r="P180" s="8"/>
    </row>
    <row r="181" spans="1:17">
      <c r="G181" s="122"/>
      <c r="H181" s="139"/>
      <c r="I181" s="139"/>
      <c r="J181" s="4">
        <f t="shared" si="29"/>
        <v>0</v>
      </c>
      <c r="N181" s="8" t="str">
        <f>IF(F314&gt;0,"48"&amp;J314&amp;"","")</f>
        <v/>
      </c>
      <c r="O181" s="8" t="str">
        <f>"48"&amp;J314&amp;""</f>
        <v>480</v>
      </c>
      <c r="P181" s="8"/>
    </row>
    <row r="182" spans="1:17">
      <c r="G182" s="122"/>
      <c r="H182" s="139"/>
      <c r="I182" s="139"/>
      <c r="J182" s="4">
        <f t="shared" si="29"/>
        <v>0</v>
      </c>
      <c r="M182"/>
      <c r="N182" s="8" t="str">
        <f>IF(F315&gt;0,"48"&amp;J315&amp;"","")</f>
        <v/>
      </c>
      <c r="O182" s="8" t="str">
        <f>"48"&amp;J315&amp;""</f>
        <v>480</v>
      </c>
      <c r="P182" s="8"/>
    </row>
    <row r="183" spans="1:17" ht="18.75">
      <c r="A183" s="1"/>
      <c r="B183" s="2" t="s">
        <v>39</v>
      </c>
      <c r="C183" s="3"/>
      <c r="D183" s="3"/>
      <c r="G183" s="122" t="s">
        <v>33</v>
      </c>
      <c r="H183" s="139"/>
      <c r="I183" s="139"/>
      <c r="J183" s="4">
        <f t="shared" si="29"/>
        <v>0</v>
      </c>
      <c r="M183"/>
      <c r="N183" s="8" t="str">
        <f t="shared" ref="N183:N198" si="36">IF(F314&gt;0,"48"&amp;J314&amp;"","")</f>
        <v/>
      </c>
      <c r="O183" s="8" t="str">
        <f t="shared" ref="O183:O199" si="37">"48"&amp;J314&amp;""</f>
        <v>480</v>
      </c>
      <c r="P183" s="8" t="str">
        <f t="shared" ref="P183:P198" si="38">IF(F314=100,"48"&amp;J314&amp;"","")</f>
        <v/>
      </c>
    </row>
    <row r="184" spans="1:17" ht="16.5">
      <c r="A184" s="1"/>
      <c r="G184" s="122"/>
      <c r="H184" s="139"/>
      <c r="I184" s="139"/>
      <c r="J184" s="4">
        <f t="shared" si="29"/>
        <v>0</v>
      </c>
      <c r="M184"/>
      <c r="N184" s="8" t="str">
        <f t="shared" si="36"/>
        <v/>
      </c>
      <c r="O184" s="8" t="str">
        <f t="shared" si="37"/>
        <v>480</v>
      </c>
      <c r="P184" s="8" t="str">
        <f t="shared" si="38"/>
        <v/>
      </c>
    </row>
    <row r="185" spans="1:17">
      <c r="A185" s="5">
        <v>1</v>
      </c>
      <c r="B185" s="356" t="s">
        <v>876</v>
      </c>
      <c r="C185" s="360"/>
      <c r="D185" s="361"/>
      <c r="E185" s="6">
        <v>828</v>
      </c>
      <c r="F185" s="6">
        <v>0</v>
      </c>
      <c r="G185" s="207"/>
      <c r="H185" s="141"/>
      <c r="I185" s="142"/>
      <c r="K185" s="6"/>
      <c r="L185" s="6"/>
      <c r="M185">
        <v>1</v>
      </c>
      <c r="N185" s="8" t="str">
        <f t="shared" si="36"/>
        <v/>
      </c>
      <c r="O185" s="8" t="str">
        <f t="shared" si="37"/>
        <v>48</v>
      </c>
      <c r="P185" s="8" t="str">
        <f t="shared" si="38"/>
        <v/>
      </c>
      <c r="Q185" s="4">
        <v>1</v>
      </c>
    </row>
    <row r="186" spans="1:17">
      <c r="A186" s="5">
        <v>2</v>
      </c>
      <c r="B186" s="63" t="s">
        <v>399</v>
      </c>
      <c r="C186" s="65"/>
      <c r="D186" s="66"/>
      <c r="E186" s="205"/>
      <c r="F186" s="205"/>
      <c r="G186" s="145"/>
      <c r="H186" s="141"/>
      <c r="I186" s="142"/>
      <c r="K186" s="6"/>
      <c r="L186" s="6"/>
      <c r="M186">
        <v>1</v>
      </c>
      <c r="N186" s="8" t="str">
        <f t="shared" si="36"/>
        <v/>
      </c>
      <c r="O186" s="8" t="str">
        <f t="shared" si="37"/>
        <v>48</v>
      </c>
      <c r="P186" s="8" t="str">
        <f t="shared" si="38"/>
        <v/>
      </c>
      <c r="Q186" s="4">
        <v>1</v>
      </c>
    </row>
    <row r="187" spans="1:17">
      <c r="A187" s="5">
        <v>3</v>
      </c>
      <c r="B187" s="63" t="s">
        <v>964</v>
      </c>
      <c r="C187" s="65"/>
      <c r="D187" s="66"/>
      <c r="E187" s="6">
        <v>828</v>
      </c>
      <c r="F187" s="6">
        <v>0</v>
      </c>
      <c r="G187" s="207"/>
      <c r="H187" s="141"/>
      <c r="I187" s="142"/>
      <c r="K187" s="6"/>
      <c r="L187" s="6"/>
      <c r="M187">
        <v>1</v>
      </c>
      <c r="N187" s="8" t="str">
        <f t="shared" si="36"/>
        <v/>
      </c>
      <c r="O187" s="8" t="str">
        <f t="shared" si="37"/>
        <v>48</v>
      </c>
      <c r="P187" s="8" t="str">
        <f t="shared" si="38"/>
        <v/>
      </c>
      <c r="Q187" s="4">
        <v>1</v>
      </c>
    </row>
    <row r="188" spans="1:17">
      <c r="A188" s="5">
        <v>4</v>
      </c>
      <c r="B188" s="63" t="s">
        <v>988</v>
      </c>
      <c r="C188" s="65"/>
      <c r="D188" s="66"/>
      <c r="E188" s="6">
        <v>828</v>
      </c>
      <c r="F188" s="6">
        <v>0</v>
      </c>
      <c r="G188" s="207"/>
      <c r="H188" s="141"/>
      <c r="I188" s="142"/>
      <c r="K188" s="6"/>
      <c r="L188" s="6"/>
      <c r="M188">
        <v>1</v>
      </c>
      <c r="N188" s="8" t="str">
        <f t="shared" si="36"/>
        <v/>
      </c>
      <c r="O188" s="8" t="str">
        <f t="shared" si="37"/>
        <v>48</v>
      </c>
      <c r="P188" s="8" t="str">
        <f t="shared" si="38"/>
        <v/>
      </c>
      <c r="Q188">
        <v>1</v>
      </c>
    </row>
    <row r="189" spans="1:17">
      <c r="A189" s="5">
        <v>5</v>
      </c>
      <c r="B189" s="63" t="s">
        <v>986</v>
      </c>
      <c r="C189" s="65"/>
      <c r="D189" s="66"/>
      <c r="E189" s="6">
        <v>828</v>
      </c>
      <c r="F189" s="6">
        <v>0</v>
      </c>
      <c r="G189" s="145"/>
      <c r="H189" s="141"/>
      <c r="I189" s="142"/>
      <c r="K189" s="6"/>
      <c r="L189" s="6"/>
      <c r="M189">
        <v>1</v>
      </c>
      <c r="N189" s="8" t="str">
        <f t="shared" si="36"/>
        <v/>
      </c>
      <c r="O189" s="8" t="str">
        <f t="shared" si="37"/>
        <v>48</v>
      </c>
      <c r="P189" s="8" t="str">
        <f t="shared" si="38"/>
        <v/>
      </c>
      <c r="Q189">
        <v>1</v>
      </c>
    </row>
    <row r="190" spans="1:17">
      <c r="A190" s="5">
        <v>6</v>
      </c>
      <c r="B190" s="63" t="s">
        <v>293</v>
      </c>
      <c r="C190" s="65"/>
      <c r="D190" s="66"/>
      <c r="E190" s="6">
        <v>828</v>
      </c>
      <c r="F190" s="6">
        <v>0</v>
      </c>
      <c r="G190" s="207"/>
      <c r="H190" s="124"/>
      <c r="I190" s="142"/>
      <c r="K190" s="6"/>
      <c r="L190" s="6"/>
      <c r="M190">
        <v>1</v>
      </c>
      <c r="N190" s="8" t="str">
        <f t="shared" si="36"/>
        <v/>
      </c>
      <c r="O190" s="8" t="str">
        <f t="shared" si="37"/>
        <v>48</v>
      </c>
      <c r="P190" s="8" t="str">
        <f t="shared" si="38"/>
        <v/>
      </c>
      <c r="Q190">
        <v>1</v>
      </c>
    </row>
    <row r="191" spans="1:17">
      <c r="A191" s="5">
        <v>7</v>
      </c>
      <c r="B191" s="63" t="s">
        <v>1100</v>
      </c>
      <c r="C191" s="65"/>
      <c r="D191" s="66"/>
      <c r="E191" s="6">
        <v>590</v>
      </c>
      <c r="F191" s="6">
        <v>0</v>
      </c>
      <c r="G191" s="207"/>
      <c r="H191" s="124"/>
      <c r="I191" s="142"/>
      <c r="K191" s="6"/>
      <c r="L191" s="6"/>
      <c r="M191">
        <v>1</v>
      </c>
      <c r="N191" s="8" t="str">
        <f t="shared" si="36"/>
        <v/>
      </c>
      <c r="O191" s="8" t="str">
        <f t="shared" si="37"/>
        <v>48</v>
      </c>
      <c r="P191" s="8" t="str">
        <f t="shared" si="38"/>
        <v/>
      </c>
      <c r="Q191">
        <v>1</v>
      </c>
    </row>
    <row r="192" spans="1:17">
      <c r="A192" s="5">
        <v>8</v>
      </c>
      <c r="B192" s="63"/>
      <c r="C192" s="65"/>
      <c r="D192" s="66"/>
      <c r="E192" s="6"/>
      <c r="F192" s="6"/>
      <c r="G192" s="145"/>
      <c r="H192" s="141"/>
      <c r="I192" s="142"/>
      <c r="K192" s="6"/>
      <c r="L192" s="6"/>
      <c r="M192"/>
      <c r="N192" s="8" t="str">
        <f t="shared" si="36"/>
        <v/>
      </c>
      <c r="O192" s="8" t="str">
        <f t="shared" si="37"/>
        <v>48</v>
      </c>
      <c r="P192" s="8" t="str">
        <f t="shared" si="38"/>
        <v/>
      </c>
    </row>
    <row r="193" spans="1:17">
      <c r="A193" s="5">
        <v>9</v>
      </c>
      <c r="B193" s="63"/>
      <c r="C193" s="65"/>
      <c r="D193" s="66"/>
      <c r="E193" s="6"/>
      <c r="F193" s="6"/>
      <c r="G193" s="145"/>
      <c r="H193" s="141"/>
      <c r="I193" s="142"/>
      <c r="J193" s="4">
        <f t="shared" si="29"/>
        <v>0</v>
      </c>
      <c r="K193" s="6"/>
      <c r="L193" s="6"/>
      <c r="M193"/>
      <c r="N193" s="8" t="str">
        <f t="shared" si="36"/>
        <v/>
      </c>
      <c r="O193" s="8" t="str">
        <f t="shared" si="37"/>
        <v>48</v>
      </c>
      <c r="P193" s="8" t="str">
        <f t="shared" si="38"/>
        <v/>
      </c>
    </row>
    <row r="194" spans="1:17">
      <c r="A194" s="5">
        <v>10</v>
      </c>
      <c r="B194" s="63"/>
      <c r="C194" s="65"/>
      <c r="D194" s="66"/>
      <c r="E194" s="6"/>
      <c r="F194" s="6"/>
      <c r="G194" s="145"/>
      <c r="H194" s="141"/>
      <c r="I194" s="142"/>
      <c r="J194" s="4">
        <f t="shared" si="29"/>
        <v>0</v>
      </c>
      <c r="K194" s="6"/>
      <c r="L194" s="6"/>
      <c r="M194"/>
      <c r="N194" s="8" t="str">
        <f>IF(F418&gt;0,"48"&amp;J418&amp;"","")</f>
        <v/>
      </c>
      <c r="O194" s="8" t="str">
        <f>"48"&amp;J418&amp;""</f>
        <v>480</v>
      </c>
      <c r="P194" s="8" t="str">
        <f>IF(F418=100,"48"&amp;J418&amp;"","")</f>
        <v/>
      </c>
    </row>
    <row r="195" spans="1:17">
      <c r="A195" s="5">
        <v>11</v>
      </c>
      <c r="B195" s="63"/>
      <c r="C195" s="65"/>
      <c r="D195" s="66"/>
      <c r="E195" s="6"/>
      <c r="F195" s="6"/>
      <c r="G195" s="145"/>
      <c r="H195" s="141"/>
      <c r="I195" s="142"/>
      <c r="J195" s="4">
        <f t="shared" si="29"/>
        <v>0</v>
      </c>
      <c r="K195" s="6"/>
      <c r="L195" s="6"/>
      <c r="M195"/>
      <c r="N195" s="8" t="str">
        <f t="shared" si="36"/>
        <v/>
      </c>
      <c r="O195" s="8" t="str">
        <f t="shared" si="37"/>
        <v>48</v>
      </c>
      <c r="P195" s="8" t="str">
        <f t="shared" si="38"/>
        <v/>
      </c>
    </row>
    <row r="196" spans="1:17">
      <c r="G196" s="122"/>
      <c r="H196" s="139"/>
      <c r="I196" s="139"/>
      <c r="J196" s="4">
        <f t="shared" si="29"/>
        <v>5831</v>
      </c>
      <c r="K196" s="4">
        <v>833</v>
      </c>
      <c r="L196" s="4">
        <v>7</v>
      </c>
      <c r="N196" s="8" t="e">
        <f>IF(#REF!&gt;0,"48"&amp;J327&amp;"","")</f>
        <v>#REF!</v>
      </c>
      <c r="O196" s="8" t="str">
        <f t="shared" si="37"/>
        <v>48</v>
      </c>
      <c r="P196" s="8" t="e">
        <f>IF(#REF!=100,"48"&amp;J327&amp;"","")</f>
        <v>#REF!</v>
      </c>
    </row>
    <row r="197" spans="1:17">
      <c r="G197" s="122"/>
      <c r="H197" s="139"/>
      <c r="I197" s="139"/>
      <c r="J197" s="4">
        <f t="shared" si="29"/>
        <v>0</v>
      </c>
      <c r="N197" s="8" t="str">
        <f t="shared" si="36"/>
        <v/>
      </c>
      <c r="O197" s="8" t="str">
        <f t="shared" si="37"/>
        <v>48</v>
      </c>
      <c r="P197" s="8" t="str">
        <f t="shared" si="38"/>
        <v/>
      </c>
    </row>
    <row r="198" spans="1:17" ht="18.75">
      <c r="A198" s="1"/>
      <c r="B198" s="2" t="s">
        <v>117</v>
      </c>
      <c r="C198" s="3"/>
      <c r="D198" s="3"/>
      <c r="G198" s="122" t="s">
        <v>33</v>
      </c>
      <c r="H198" s="139"/>
      <c r="I198" s="139"/>
      <c r="J198" s="4">
        <f t="shared" si="29"/>
        <v>0</v>
      </c>
      <c r="N198" s="8" t="str">
        <f t="shared" si="36"/>
        <v/>
      </c>
      <c r="O198" s="8" t="str">
        <f t="shared" si="37"/>
        <v>48</v>
      </c>
      <c r="P198" s="8" t="str">
        <f t="shared" si="38"/>
        <v/>
      </c>
    </row>
    <row r="199" spans="1:17" ht="16.5">
      <c r="A199" s="1"/>
      <c r="G199" s="122"/>
      <c r="H199" s="139"/>
      <c r="I199" s="139"/>
      <c r="J199" s="4">
        <f t="shared" si="29"/>
        <v>0</v>
      </c>
      <c r="N199" s="8" t="str">
        <f>IF(F327&gt;0,"48"&amp;J330&amp;"","")</f>
        <v/>
      </c>
      <c r="O199" s="8" t="str">
        <f t="shared" si="37"/>
        <v>489350</v>
      </c>
      <c r="P199" s="8" t="str">
        <f>IF(F327=100,"48"&amp;J330&amp;"","")</f>
        <v/>
      </c>
    </row>
    <row r="200" spans="1:17">
      <c r="A200" s="5">
        <v>1</v>
      </c>
      <c r="B200" s="84" t="s">
        <v>225</v>
      </c>
      <c r="C200" s="65"/>
      <c r="D200" s="65"/>
      <c r="E200" s="26">
        <v>820</v>
      </c>
      <c r="F200" s="26">
        <v>0</v>
      </c>
      <c r="G200" s="331"/>
      <c r="H200" s="141"/>
      <c r="I200" s="141"/>
      <c r="K200" s="6"/>
      <c r="L200" s="26"/>
      <c r="M200" s="4">
        <v>1</v>
      </c>
      <c r="N200" s="8" t="str">
        <f t="shared" ref="N200:N216" si="39">IF(F332&gt;0,"48"&amp;J332&amp;"","")</f>
        <v/>
      </c>
      <c r="O200" s="8" t="str">
        <f t="shared" ref="O200:O216" si="40">"48"&amp;J332&amp;""</f>
        <v>480</v>
      </c>
      <c r="P200" s="8" t="str">
        <f t="shared" ref="P200:P216" si="41">IF(F332=100,"48"&amp;J332&amp;"","")</f>
        <v/>
      </c>
      <c r="Q200" s="4">
        <v>1</v>
      </c>
    </row>
    <row r="201" spans="1:17">
      <c r="A201" s="5">
        <v>2</v>
      </c>
      <c r="B201" s="63" t="s">
        <v>221</v>
      </c>
      <c r="C201" s="65"/>
      <c r="D201" s="66"/>
      <c r="E201" s="6">
        <v>822</v>
      </c>
      <c r="F201" s="6">
        <v>0</v>
      </c>
      <c r="G201" s="207"/>
      <c r="H201" s="124"/>
      <c r="I201" s="142"/>
      <c r="K201" s="6"/>
      <c r="L201" s="6"/>
      <c r="M201">
        <v>1</v>
      </c>
      <c r="N201" s="8" t="str">
        <f t="shared" si="39"/>
        <v/>
      </c>
      <c r="O201" s="8" t="str">
        <f t="shared" si="40"/>
        <v>480</v>
      </c>
      <c r="P201" s="8" t="str">
        <f t="shared" si="41"/>
        <v/>
      </c>
      <c r="Q201" s="4">
        <v>1</v>
      </c>
    </row>
    <row r="202" spans="1:17">
      <c r="A202" s="5">
        <v>3</v>
      </c>
      <c r="B202" s="63" t="s">
        <v>620</v>
      </c>
      <c r="C202" s="65"/>
      <c r="D202" s="66"/>
      <c r="E202" s="6">
        <v>820.5</v>
      </c>
      <c r="F202" s="6">
        <v>0</v>
      </c>
      <c r="G202" s="332"/>
      <c r="H202" s="141"/>
      <c r="I202" s="142"/>
      <c r="K202" s="6"/>
      <c r="L202" s="26"/>
      <c r="M202">
        <v>1</v>
      </c>
      <c r="N202" s="8" t="str">
        <f t="shared" si="39"/>
        <v/>
      </c>
      <c r="O202" s="8" t="str">
        <f t="shared" si="40"/>
        <v>480</v>
      </c>
      <c r="P202" s="8" t="str">
        <f t="shared" si="41"/>
        <v/>
      </c>
      <c r="Q202" s="4">
        <v>1</v>
      </c>
    </row>
    <row r="203" spans="1:17">
      <c r="A203" s="5">
        <v>4</v>
      </c>
      <c r="B203" s="63" t="s">
        <v>398</v>
      </c>
      <c r="C203" s="65"/>
      <c r="D203" s="66"/>
      <c r="E203" s="304"/>
      <c r="F203" s="304"/>
      <c r="G203" s="207"/>
      <c r="H203" s="141"/>
      <c r="I203" s="142"/>
      <c r="K203" s="6"/>
      <c r="L203" s="26"/>
      <c r="M203">
        <v>1</v>
      </c>
      <c r="N203" s="8" t="str">
        <f t="shared" si="39"/>
        <v/>
      </c>
      <c r="O203" s="8" t="str">
        <f t="shared" si="40"/>
        <v>480</v>
      </c>
      <c r="P203" s="8" t="str">
        <f t="shared" si="41"/>
        <v/>
      </c>
      <c r="Q203">
        <v>1</v>
      </c>
    </row>
    <row r="204" spans="1:17">
      <c r="A204" s="5">
        <v>5</v>
      </c>
      <c r="B204" s="63" t="s">
        <v>803</v>
      </c>
      <c r="C204" s="84"/>
      <c r="D204" s="85"/>
      <c r="E204" s="6">
        <v>820</v>
      </c>
      <c r="F204" s="6">
        <v>0</v>
      </c>
      <c r="G204" s="207"/>
      <c r="H204" s="141"/>
      <c r="I204" s="142"/>
      <c r="K204" s="6"/>
      <c r="L204" s="26"/>
      <c r="M204">
        <v>1</v>
      </c>
      <c r="N204" s="8" t="str">
        <f t="shared" si="39"/>
        <v/>
      </c>
      <c r="O204" s="8" t="str">
        <f t="shared" si="40"/>
        <v>48</v>
      </c>
      <c r="P204" s="8" t="str">
        <f t="shared" si="41"/>
        <v/>
      </c>
      <c r="Q204">
        <v>1</v>
      </c>
    </row>
    <row r="205" spans="1:17">
      <c r="A205" s="5">
        <v>6</v>
      </c>
      <c r="B205" s="63" t="s">
        <v>839</v>
      </c>
      <c r="C205" s="65"/>
      <c r="D205" s="66"/>
      <c r="E205" s="287"/>
      <c r="F205" s="287"/>
      <c r="G205" s="300"/>
      <c r="H205" s="141"/>
      <c r="I205" s="142"/>
      <c r="K205" s="6"/>
      <c r="L205" s="26"/>
      <c r="M205">
        <v>1</v>
      </c>
      <c r="N205" s="8" t="str">
        <f t="shared" si="39"/>
        <v/>
      </c>
      <c r="O205" s="8" t="str">
        <f t="shared" si="40"/>
        <v>48</v>
      </c>
      <c r="P205" s="8" t="str">
        <f t="shared" si="41"/>
        <v/>
      </c>
      <c r="Q205">
        <v>1</v>
      </c>
    </row>
    <row r="206" spans="1:17">
      <c r="A206" s="5">
        <v>7</v>
      </c>
      <c r="B206" s="63"/>
      <c r="C206" s="65"/>
      <c r="D206" s="66"/>
      <c r="E206" s="6"/>
      <c r="F206" s="6"/>
      <c r="G206" s="207"/>
      <c r="H206" s="141"/>
      <c r="I206" s="142"/>
      <c r="K206" s="6"/>
      <c r="L206" s="6"/>
      <c r="M206"/>
      <c r="N206" s="8" t="str">
        <f t="shared" si="39"/>
        <v/>
      </c>
      <c r="O206" s="8" t="str">
        <f t="shared" si="40"/>
        <v>48</v>
      </c>
      <c r="P206" s="8" t="str">
        <f t="shared" si="41"/>
        <v/>
      </c>
      <c r="Q206">
        <v>1</v>
      </c>
    </row>
    <row r="207" spans="1:17">
      <c r="A207" s="5">
        <v>8</v>
      </c>
      <c r="B207" s="63" t="s">
        <v>921</v>
      </c>
      <c r="C207" s="65"/>
      <c r="D207" s="66"/>
      <c r="E207" s="6">
        <v>900</v>
      </c>
      <c r="F207" s="6">
        <v>0</v>
      </c>
      <c r="G207" s="207"/>
      <c r="H207" s="141"/>
      <c r="I207" s="142"/>
      <c r="K207" s="6"/>
      <c r="L207" s="6"/>
      <c r="M207">
        <v>1</v>
      </c>
      <c r="N207" s="8" t="str">
        <f t="shared" si="39"/>
        <v/>
      </c>
      <c r="O207" s="8" t="str">
        <f t="shared" si="40"/>
        <v>48</v>
      </c>
      <c r="P207" s="8" t="str">
        <f t="shared" si="41"/>
        <v/>
      </c>
      <c r="Q207">
        <v>1</v>
      </c>
    </row>
    <row r="208" spans="1:17">
      <c r="A208" s="5">
        <v>9</v>
      </c>
      <c r="B208" s="63" t="s">
        <v>1007</v>
      </c>
      <c r="C208" s="65"/>
      <c r="D208" s="66"/>
      <c r="E208" s="6">
        <v>900</v>
      </c>
      <c r="F208" s="6">
        <v>0</v>
      </c>
      <c r="G208" s="207"/>
      <c r="H208" s="141"/>
      <c r="I208" s="142"/>
      <c r="J208" s="4">
        <f t="shared" ref="J208:J271" si="42">L208*K208</f>
        <v>0</v>
      </c>
      <c r="K208" s="6"/>
      <c r="L208" s="6"/>
      <c r="M208">
        <v>1</v>
      </c>
      <c r="N208" s="8" t="str">
        <f t="shared" si="39"/>
        <v/>
      </c>
      <c r="O208" s="8" t="str">
        <f t="shared" si="40"/>
        <v>48</v>
      </c>
      <c r="P208" s="8" t="str">
        <f t="shared" si="41"/>
        <v/>
      </c>
    </row>
    <row r="209" spans="1:17">
      <c r="A209" s="5">
        <v>10</v>
      </c>
      <c r="B209" s="63"/>
      <c r="C209" s="65"/>
      <c r="D209" s="66"/>
      <c r="E209" s="6"/>
      <c r="F209" s="6"/>
      <c r="G209" s="145"/>
      <c r="H209" s="141"/>
      <c r="I209" s="142"/>
      <c r="J209" s="4">
        <f t="shared" si="42"/>
        <v>0</v>
      </c>
      <c r="K209" s="6"/>
      <c r="L209" s="6"/>
      <c r="M209"/>
      <c r="N209" s="8" t="str">
        <f t="shared" si="39"/>
        <v/>
      </c>
      <c r="O209" s="8" t="str">
        <f t="shared" si="40"/>
        <v>48</v>
      </c>
      <c r="P209" s="8" t="str">
        <f t="shared" si="41"/>
        <v/>
      </c>
    </row>
    <row r="210" spans="1:17">
      <c r="A210" s="5">
        <v>11</v>
      </c>
      <c r="B210" s="63"/>
      <c r="C210" s="65"/>
      <c r="D210" s="66"/>
      <c r="E210" s="6"/>
      <c r="F210" s="6"/>
      <c r="G210" s="145"/>
      <c r="H210" s="141"/>
      <c r="I210" s="142"/>
      <c r="J210" s="4">
        <f t="shared" si="42"/>
        <v>0</v>
      </c>
      <c r="K210" s="6"/>
      <c r="L210" s="6"/>
      <c r="M210"/>
      <c r="N210" s="8" t="str">
        <f t="shared" si="39"/>
        <v/>
      </c>
      <c r="O210" s="8" t="str">
        <f t="shared" si="40"/>
        <v>48</v>
      </c>
      <c r="P210" s="8" t="str">
        <f t="shared" si="41"/>
        <v/>
      </c>
    </row>
    <row r="211" spans="1:17">
      <c r="B211" t="s">
        <v>83</v>
      </c>
      <c r="G211" s="122"/>
      <c r="H211" s="139"/>
      <c r="I211" s="139"/>
      <c r="J211" s="4">
        <f t="shared" si="42"/>
        <v>6545</v>
      </c>
      <c r="K211" s="4">
        <v>935</v>
      </c>
      <c r="L211" s="4">
        <v>7</v>
      </c>
      <c r="M211"/>
      <c r="N211" s="8" t="str">
        <f t="shared" si="39"/>
        <v/>
      </c>
      <c r="O211" s="8" t="str">
        <f t="shared" si="40"/>
        <v>48</v>
      </c>
      <c r="P211" s="8" t="str">
        <f t="shared" si="41"/>
        <v/>
      </c>
    </row>
    <row r="212" spans="1:17" ht="18.75">
      <c r="A212" s="1"/>
      <c r="B212" s="2" t="s">
        <v>26</v>
      </c>
      <c r="C212" s="3"/>
      <c r="D212" s="3"/>
      <c r="G212" s="122"/>
      <c r="H212" s="139"/>
      <c r="I212" s="139"/>
      <c r="M212"/>
      <c r="N212" s="8" t="str">
        <f t="shared" si="39"/>
        <v/>
      </c>
      <c r="O212" s="8" t="str">
        <f t="shared" si="40"/>
        <v>48</v>
      </c>
      <c r="P212" s="8" t="str">
        <f t="shared" si="41"/>
        <v/>
      </c>
    </row>
    <row r="213" spans="1:17" ht="16.5">
      <c r="A213" s="1"/>
      <c r="G213" s="122"/>
      <c r="H213" s="139"/>
      <c r="I213" s="139"/>
      <c r="M213"/>
      <c r="N213" s="8" t="str">
        <f t="shared" si="39"/>
        <v/>
      </c>
      <c r="O213" s="8" t="str">
        <f t="shared" si="40"/>
        <v>485610</v>
      </c>
      <c r="P213" s="8" t="str">
        <f t="shared" si="41"/>
        <v/>
      </c>
    </row>
    <row r="214" spans="1:17">
      <c r="A214" s="5">
        <v>1</v>
      </c>
      <c r="B214" s="63" t="s">
        <v>621</v>
      </c>
      <c r="C214" s="65"/>
      <c r="D214" s="66"/>
      <c r="E214" s="6">
        <v>900</v>
      </c>
      <c r="F214" s="6">
        <v>0</v>
      </c>
      <c r="G214" s="207"/>
      <c r="H214" s="141"/>
      <c r="I214" s="142"/>
      <c r="K214" s="6"/>
      <c r="L214" s="6"/>
      <c r="M214">
        <v>1</v>
      </c>
      <c r="N214" s="8" t="str">
        <f t="shared" si="39"/>
        <v/>
      </c>
      <c r="O214" s="8" t="str">
        <f t="shared" si="40"/>
        <v>480</v>
      </c>
      <c r="P214" s="8" t="str">
        <f t="shared" si="41"/>
        <v/>
      </c>
      <c r="Q214" s="4">
        <v>1</v>
      </c>
    </row>
    <row r="215" spans="1:17">
      <c r="A215" s="5">
        <v>2</v>
      </c>
      <c r="B215" s="145" t="s">
        <v>390</v>
      </c>
      <c r="C215" s="124"/>
      <c r="D215" s="125"/>
      <c r="E215" s="121">
        <v>900</v>
      </c>
      <c r="F215" s="121">
        <v>0</v>
      </c>
      <c r="G215" s="207"/>
      <c r="H215" s="124"/>
      <c r="I215" s="125"/>
      <c r="K215" s="121"/>
      <c r="L215" s="121"/>
      <c r="M215" s="123">
        <v>1</v>
      </c>
      <c r="N215" s="8" t="str">
        <f t="shared" si="39"/>
        <v/>
      </c>
      <c r="O215" s="8" t="str">
        <f t="shared" si="40"/>
        <v>480</v>
      </c>
      <c r="P215" s="8" t="str">
        <f t="shared" si="41"/>
        <v/>
      </c>
      <c r="Q215" s="4">
        <v>1</v>
      </c>
    </row>
    <row r="216" spans="1:17">
      <c r="A216" s="5">
        <v>3</v>
      </c>
      <c r="B216" s="124" t="s">
        <v>930</v>
      </c>
      <c r="C216" s="124"/>
      <c r="D216" s="124"/>
      <c r="E216" s="121">
        <v>900</v>
      </c>
      <c r="F216" s="121">
        <v>0</v>
      </c>
      <c r="G216" s="331"/>
      <c r="H216" s="124"/>
      <c r="I216" s="125"/>
      <c r="K216" s="121"/>
      <c r="L216" s="121"/>
      <c r="M216" s="123">
        <v>1</v>
      </c>
      <c r="N216" s="8" t="str">
        <f t="shared" si="39"/>
        <v/>
      </c>
      <c r="O216" s="8" t="str">
        <f t="shared" si="40"/>
        <v>480</v>
      </c>
      <c r="P216" s="8" t="str">
        <f t="shared" si="41"/>
        <v/>
      </c>
      <c r="Q216" s="4">
        <v>1</v>
      </c>
    </row>
    <row r="217" spans="1:17">
      <c r="A217" s="5">
        <v>4</v>
      </c>
      <c r="B217" s="120" t="s">
        <v>965</v>
      </c>
      <c r="C217" s="124"/>
      <c r="D217" s="125"/>
      <c r="E217" s="120">
        <v>900</v>
      </c>
      <c r="F217" s="121">
        <v>0</v>
      </c>
      <c r="G217" s="325"/>
      <c r="H217" s="124"/>
      <c r="I217" s="125"/>
      <c r="K217" s="121"/>
      <c r="L217" s="121"/>
      <c r="M217" s="123">
        <v>1</v>
      </c>
      <c r="N217" s="8" t="e">
        <f>IF(#REF!&gt;0,"48"&amp;#REF!&amp;"","")</f>
        <v>#REF!</v>
      </c>
      <c r="O217" s="8" t="e">
        <f>"48"&amp;#REF!&amp;""</f>
        <v>#REF!</v>
      </c>
      <c r="P217" s="8" t="e">
        <f>IF(#REF!=100,"48"&amp;#REF!&amp;"","")</f>
        <v>#REF!</v>
      </c>
      <c r="Q217">
        <v>1</v>
      </c>
    </row>
    <row r="218" spans="1:17">
      <c r="A218" s="5">
        <v>5</v>
      </c>
      <c r="B218" s="120" t="s">
        <v>1123</v>
      </c>
      <c r="C218" s="124"/>
      <c r="D218" s="125"/>
      <c r="E218" s="132">
        <v>588</v>
      </c>
      <c r="F218" s="132">
        <v>0</v>
      </c>
      <c r="G218" s="207"/>
      <c r="H218" s="124"/>
      <c r="I218" s="125"/>
      <c r="K218" s="121"/>
      <c r="L218" s="121"/>
      <c r="M218" s="123">
        <v>1</v>
      </c>
      <c r="N218" s="8" t="e">
        <f>IF(#REF!&gt;0,"48"&amp;#REF!&amp;"","")</f>
        <v>#REF!</v>
      </c>
      <c r="O218" s="8" t="e">
        <f>"48"&amp;#REF!&amp;""</f>
        <v>#REF!</v>
      </c>
      <c r="P218" s="8" t="e">
        <f>IF(#REF!=100,"48"&amp;#REF!&amp;"","")</f>
        <v>#REF!</v>
      </c>
      <c r="Q218">
        <v>1</v>
      </c>
    </row>
    <row r="219" spans="1:17">
      <c r="A219" s="5">
        <v>6</v>
      </c>
      <c r="B219" s="63" t="s">
        <v>873</v>
      </c>
      <c r="C219" s="84"/>
      <c r="D219" s="85"/>
      <c r="E219" s="26">
        <v>900</v>
      </c>
      <c r="F219" s="26">
        <v>0</v>
      </c>
      <c r="G219" s="207"/>
      <c r="H219" s="179"/>
      <c r="I219" s="180"/>
      <c r="K219" s="121"/>
      <c r="L219" s="121"/>
      <c r="M219" s="123">
        <v>1</v>
      </c>
      <c r="N219" s="8" t="e">
        <f>IF(#REF!&gt;0,"48"&amp;#REF!&amp;"","")</f>
        <v>#REF!</v>
      </c>
      <c r="O219" s="8" t="e">
        <f>"48"&amp;#REF!&amp;""</f>
        <v>#REF!</v>
      </c>
      <c r="P219" s="8" t="e">
        <f>IF(#REF!=100,"48"&amp;#REF!&amp;"","")</f>
        <v>#REF!</v>
      </c>
      <c r="Q219">
        <v>1</v>
      </c>
    </row>
    <row r="220" spans="1:17">
      <c r="A220" s="5">
        <v>7</v>
      </c>
      <c r="B220" s="63" t="s">
        <v>897</v>
      </c>
      <c r="C220" s="65"/>
      <c r="D220" s="66"/>
      <c r="E220" s="6">
        <v>900</v>
      </c>
      <c r="F220" s="6">
        <v>0</v>
      </c>
      <c r="G220" s="207"/>
      <c r="H220" s="141"/>
      <c r="I220" s="142"/>
      <c r="K220" s="6"/>
      <c r="L220" s="6"/>
      <c r="M220">
        <v>1</v>
      </c>
      <c r="N220" s="8" t="e">
        <f>IF(#REF!&gt;0,"48"&amp;#REF!&amp;"","")</f>
        <v>#REF!</v>
      </c>
      <c r="O220" s="8" t="e">
        <f>"48"&amp;#REF!&amp;""</f>
        <v>#REF!</v>
      </c>
      <c r="P220" s="8" t="e">
        <f>IF(#REF!=100,"48"&amp;#REF!&amp;"","")</f>
        <v>#REF!</v>
      </c>
      <c r="Q220">
        <v>1</v>
      </c>
    </row>
    <row r="221" spans="1:17">
      <c r="A221" s="5">
        <v>8</v>
      </c>
      <c r="B221" s="120" t="s">
        <v>1059</v>
      </c>
      <c r="C221" s="124"/>
      <c r="D221" s="142"/>
      <c r="E221" s="41">
        <v>812</v>
      </c>
      <c r="F221" s="41">
        <v>0</v>
      </c>
      <c r="G221" s="207"/>
      <c r="H221" s="141"/>
      <c r="I221" s="142"/>
      <c r="K221" s="41"/>
      <c r="L221" s="6"/>
      <c r="M221" s="123">
        <v>1</v>
      </c>
      <c r="N221" s="8" t="e">
        <f>IF(#REF!&gt;0,"48"&amp;#REF!&amp;"","")</f>
        <v>#REF!</v>
      </c>
      <c r="O221" s="8" t="e">
        <f>"48"&amp;#REF!&amp;""</f>
        <v>#REF!</v>
      </c>
      <c r="P221" s="8" t="e">
        <f>IF(#REF!=100,"48"&amp;#REF!&amp;"","")</f>
        <v>#REF!</v>
      </c>
      <c r="Q221">
        <v>1</v>
      </c>
    </row>
    <row r="222" spans="1:17">
      <c r="A222" s="5">
        <v>9</v>
      </c>
      <c r="B222" s="63" t="s">
        <v>1060</v>
      </c>
      <c r="C222" s="65"/>
      <c r="D222" s="66"/>
      <c r="E222" s="6">
        <v>812</v>
      </c>
      <c r="F222" s="6">
        <v>0</v>
      </c>
      <c r="G222" s="207"/>
      <c r="H222" s="141"/>
      <c r="I222" s="142"/>
      <c r="K222" s="6"/>
      <c r="L222" s="6"/>
      <c r="M222" s="123">
        <v>1</v>
      </c>
      <c r="N222" s="8" t="e">
        <f>IF(#REF!&gt;0,"48"&amp;#REF!&amp;"","")</f>
        <v>#REF!</v>
      </c>
      <c r="O222" s="8" t="e">
        <f>"48"&amp;#REF!&amp;""</f>
        <v>#REF!</v>
      </c>
      <c r="P222" s="8" t="e">
        <f>IF(#REF!=100,"48"&amp;#REF!&amp;"","")</f>
        <v>#REF!</v>
      </c>
      <c r="Q222">
        <v>1</v>
      </c>
    </row>
    <row r="223" spans="1:17">
      <c r="A223" s="5">
        <v>10</v>
      </c>
      <c r="B223" s="63"/>
      <c r="C223" s="65"/>
      <c r="D223" s="66"/>
      <c r="E223" s="6"/>
      <c r="F223" s="6"/>
      <c r="G223" s="145"/>
      <c r="H223" s="141"/>
      <c r="I223" s="142"/>
      <c r="K223" s="6"/>
      <c r="L223" s="6"/>
      <c r="M223" s="123"/>
      <c r="N223" s="8" t="e">
        <f>IF(#REF!&gt;0,"48"&amp;#REF!&amp;"","")</f>
        <v>#REF!</v>
      </c>
      <c r="O223" s="8" t="e">
        <f>"48"&amp;#REF!&amp;""</f>
        <v>#REF!</v>
      </c>
      <c r="P223" s="8" t="e">
        <f>IF(#REF!=100,"48"&amp;#REF!&amp;"","")</f>
        <v>#REF!</v>
      </c>
      <c r="Q223">
        <v>1</v>
      </c>
    </row>
    <row r="224" spans="1:17">
      <c r="A224" s="5">
        <v>11</v>
      </c>
      <c r="B224" s="120"/>
      <c r="C224" s="124"/>
      <c r="D224" s="125"/>
      <c r="E224" s="121"/>
      <c r="F224" s="121"/>
      <c r="G224" s="145"/>
      <c r="H224" s="124"/>
      <c r="I224" s="125"/>
      <c r="K224" s="121"/>
      <c r="L224" s="121"/>
      <c r="M224" s="123"/>
      <c r="N224" s="8" t="e">
        <f>IF(#REF!&gt;0,"48"&amp;#REF!&amp;"","")</f>
        <v>#REF!</v>
      </c>
      <c r="O224" s="8" t="e">
        <f>"48"&amp;#REF!&amp;""</f>
        <v>#REF!</v>
      </c>
      <c r="P224" s="8" t="e">
        <f>IF(#REF!=100,"48"&amp;#REF!&amp;"","")</f>
        <v>#REF!</v>
      </c>
      <c r="Q224">
        <v>1</v>
      </c>
    </row>
    <row r="225" spans="1:17">
      <c r="A225" s="195">
        <v>12</v>
      </c>
      <c r="B225" s="196"/>
      <c r="C225" s="137"/>
      <c r="D225" s="199"/>
      <c r="E225" s="197"/>
      <c r="F225" s="197"/>
      <c r="G225" s="299"/>
      <c r="H225" s="137"/>
      <c r="I225" s="125"/>
      <c r="K225" s="197"/>
      <c r="L225" s="197"/>
      <c r="M225" s="123"/>
      <c r="N225" s="8" t="e">
        <f>IF(#REF!&gt;0,"48"&amp;#REF!&amp;"","")</f>
        <v>#REF!</v>
      </c>
      <c r="O225" s="8" t="e">
        <f>"48"&amp;#REF!&amp;""</f>
        <v>#REF!</v>
      </c>
      <c r="P225" s="8" t="e">
        <f>IF(#REF!=100,"48"&amp;#REF!&amp;"","")</f>
        <v>#REF!</v>
      </c>
      <c r="Q225">
        <v>1</v>
      </c>
    </row>
    <row r="226" spans="1:17">
      <c r="A226" s="200"/>
      <c r="B226" s="137"/>
      <c r="C226" s="137"/>
      <c r="D226" s="137"/>
      <c r="E226" s="137"/>
      <c r="F226" s="137"/>
      <c r="G226" s="301"/>
      <c r="H226" s="137"/>
      <c r="I226" s="137"/>
      <c r="J226" s="71"/>
      <c r="K226" s="137"/>
      <c r="L226" s="137"/>
      <c r="M226" s="123"/>
      <c r="N226" s="8" t="e">
        <f>IF(#REF!&gt;0,"48"&amp;#REF!&amp;"","")</f>
        <v>#REF!</v>
      </c>
      <c r="O226" s="8" t="e">
        <f>"48"&amp;#REF!&amp;""</f>
        <v>#REF!</v>
      </c>
      <c r="P226" s="8" t="e">
        <f>IF(#REF!=100,"48"&amp;#REF!&amp;"","")</f>
        <v>#REF!</v>
      </c>
      <c r="Q226">
        <v>1</v>
      </c>
    </row>
    <row r="227" spans="1:17">
      <c r="A227" s="62"/>
      <c r="B227"/>
      <c r="C227"/>
      <c r="D227"/>
      <c r="G227" s="122"/>
      <c r="H227" s="139"/>
      <c r="I227" s="139"/>
      <c r="M227"/>
      <c r="N227" s="8" t="e">
        <f>IF(#REF!&gt;0,"48"&amp;#REF!&amp;"","")</f>
        <v>#REF!</v>
      </c>
      <c r="O227" s="8" t="e">
        <f>"48"&amp;#REF!&amp;""</f>
        <v>#REF!</v>
      </c>
      <c r="P227" s="8" t="e">
        <f>IF(#REF!=100,"48"&amp;#REF!&amp;"","")</f>
        <v>#REF!</v>
      </c>
    </row>
    <row r="228" spans="1:17">
      <c r="A228" s="62"/>
      <c r="B228"/>
      <c r="C228"/>
      <c r="D228"/>
      <c r="G228" s="122"/>
      <c r="H228" s="139"/>
      <c r="I228" s="139"/>
      <c r="M228"/>
      <c r="N228" s="8" t="e">
        <f>IF(#REF!&gt;0,"48"&amp;#REF!&amp;"","")</f>
        <v>#REF!</v>
      </c>
      <c r="O228" s="8" t="e">
        <f>"48"&amp;#REF!&amp;""</f>
        <v>#REF!</v>
      </c>
      <c r="P228" s="8" t="e">
        <f>IF(#REF!=100,"48"&amp;#REF!&amp;"","")</f>
        <v>#REF!</v>
      </c>
    </row>
    <row r="229" spans="1:17">
      <c r="A229" s="79"/>
      <c r="B229" s="53"/>
      <c r="F229" s="53"/>
      <c r="G229" s="122"/>
      <c r="H229" s="139"/>
      <c r="I229" s="139"/>
      <c r="J229" s="4">
        <f t="shared" si="42"/>
        <v>8800</v>
      </c>
      <c r="K229" s="4">
        <v>880</v>
      </c>
      <c r="L229" s="4">
        <v>10</v>
      </c>
      <c r="N229" s="8" t="e">
        <f>IF(#REF!&gt;0,"48"&amp;#REF!&amp;"","")</f>
        <v>#REF!</v>
      </c>
      <c r="O229" s="8" t="e">
        <f>"48"&amp;#REF!&amp;""</f>
        <v>#REF!</v>
      </c>
      <c r="P229" s="8" t="e">
        <f>IF(#REF!=100,"48"&amp;#REF!&amp;"","")</f>
        <v>#REF!</v>
      </c>
    </row>
    <row r="230" spans="1:17" ht="18.75">
      <c r="A230" s="1"/>
      <c r="B230" s="2" t="s">
        <v>27</v>
      </c>
      <c r="C230" s="3"/>
      <c r="D230" s="3"/>
      <c r="E230"/>
      <c r="G230" s="122" t="s">
        <v>33</v>
      </c>
      <c r="H230" s="139"/>
      <c r="I230" s="139"/>
      <c r="J230" s="4">
        <f t="shared" si="42"/>
        <v>0</v>
      </c>
      <c r="N230" s="8" t="str">
        <f>IF(F367&gt;0,"48"&amp;J367&amp;"","")</f>
        <v/>
      </c>
      <c r="O230" s="8" t="str">
        <f>"48"&amp;J367&amp;""</f>
        <v>48</v>
      </c>
      <c r="P230" s="8" t="str">
        <f>IF(F367=100,"48"&amp;J367&amp;"","")</f>
        <v/>
      </c>
    </row>
    <row r="231" spans="1:17" ht="16.5">
      <c r="A231" s="1"/>
      <c r="G231" s="122"/>
      <c r="H231" s="139"/>
      <c r="I231" s="139"/>
      <c r="J231" s="4">
        <f t="shared" si="42"/>
        <v>0</v>
      </c>
      <c r="M231" s="50"/>
      <c r="N231" s="8" t="str">
        <f>IF(F368&gt;0,"48"&amp;J368&amp;"","")</f>
        <v/>
      </c>
      <c r="O231" s="8" t="str">
        <f>"48"&amp;J368&amp;""</f>
        <v>48</v>
      </c>
      <c r="P231" s="8" t="str">
        <f>IF(F368=100,"48"&amp;J368&amp;"","")</f>
        <v/>
      </c>
    </row>
    <row r="232" spans="1:17">
      <c r="A232" s="5">
        <v>1</v>
      </c>
      <c r="B232" s="120" t="s">
        <v>224</v>
      </c>
      <c r="C232" s="141"/>
      <c r="D232" s="141"/>
      <c r="E232" s="41">
        <v>900</v>
      </c>
      <c r="F232" s="41">
        <v>0</v>
      </c>
      <c r="G232" s="331"/>
      <c r="H232" s="141"/>
      <c r="I232" s="142"/>
      <c r="K232" s="41"/>
      <c r="L232" s="41"/>
      <c r="M232" s="139">
        <v>1</v>
      </c>
      <c r="N232" s="8" t="str">
        <f>IF(F369&gt;0,"48"&amp;J369&amp;"","")</f>
        <v/>
      </c>
      <c r="O232" s="8" t="str">
        <f>"48"&amp;J369&amp;""</f>
        <v>48</v>
      </c>
      <c r="P232" s="8" t="str">
        <f>IF(F369=100,"48"&amp;J369&amp;"","")</f>
        <v/>
      </c>
      <c r="Q232" s="4">
        <v>1</v>
      </c>
    </row>
    <row r="233" spans="1:17">
      <c r="A233" s="5">
        <v>2</v>
      </c>
      <c r="B233" s="196" t="s">
        <v>763</v>
      </c>
      <c r="C233" s="137"/>
      <c r="D233" s="199"/>
      <c r="E233" s="198">
        <v>900</v>
      </c>
      <c r="F233" s="198">
        <v>0</v>
      </c>
      <c r="G233" s="326"/>
      <c r="H233" s="224"/>
      <c r="I233" s="142"/>
      <c r="K233" s="198"/>
      <c r="L233" s="198"/>
      <c r="M233" s="123">
        <v>1</v>
      </c>
      <c r="N233" s="8" t="str">
        <f t="shared" ref="N233:N241" si="43">IF(F349&gt;0,"48"&amp;J349&amp;"","")</f>
        <v/>
      </c>
      <c r="O233" s="8" t="str">
        <f t="shared" ref="O233:O241" si="44">"48"&amp;J349&amp;""</f>
        <v>480</v>
      </c>
      <c r="P233" s="8" t="str">
        <f t="shared" ref="P233:P241" si="45">IF(F349=100,"48"&amp;J349&amp;"","")</f>
        <v/>
      </c>
      <c r="Q233" s="4">
        <v>1</v>
      </c>
    </row>
    <row r="234" spans="1:17">
      <c r="A234" s="5">
        <v>3</v>
      </c>
      <c r="B234" s="137" t="s">
        <v>842</v>
      </c>
      <c r="C234" s="137"/>
      <c r="D234" s="137"/>
      <c r="E234" s="121">
        <v>855</v>
      </c>
      <c r="F234" s="121">
        <v>0</v>
      </c>
      <c r="G234" s="207"/>
      <c r="H234" s="124"/>
      <c r="I234" s="125"/>
      <c r="J234" s="71"/>
      <c r="K234" s="121"/>
      <c r="L234" s="121"/>
      <c r="M234" s="123">
        <v>1</v>
      </c>
      <c r="N234" s="8" t="str">
        <f t="shared" si="43"/>
        <v/>
      </c>
      <c r="O234" s="8" t="str">
        <f t="shared" si="44"/>
        <v>480</v>
      </c>
      <c r="P234" s="8" t="str">
        <f t="shared" si="45"/>
        <v/>
      </c>
      <c r="Q234" s="4">
        <v>1</v>
      </c>
    </row>
    <row r="235" spans="1:17">
      <c r="A235" s="5">
        <v>4</v>
      </c>
      <c r="B235" s="120" t="s">
        <v>1009</v>
      </c>
      <c r="C235" s="141"/>
      <c r="D235" s="141"/>
      <c r="E235" s="41">
        <v>855</v>
      </c>
      <c r="F235" s="121">
        <v>0</v>
      </c>
      <c r="G235" s="331"/>
      <c r="H235" s="124"/>
      <c r="I235" s="142"/>
      <c r="K235" s="41"/>
      <c r="L235" s="41"/>
      <c r="M235" s="139">
        <v>1</v>
      </c>
      <c r="N235" s="8" t="str">
        <f t="shared" si="43"/>
        <v/>
      </c>
      <c r="O235" s="8" t="str">
        <f t="shared" si="44"/>
        <v>48</v>
      </c>
      <c r="P235" s="8" t="str">
        <f t="shared" si="45"/>
        <v/>
      </c>
      <c r="Q235">
        <v>1</v>
      </c>
    </row>
    <row r="236" spans="1:17">
      <c r="A236" s="5">
        <v>5</v>
      </c>
      <c r="B236" s="120" t="s">
        <v>1010</v>
      </c>
      <c r="C236" s="124"/>
      <c r="D236" s="125"/>
      <c r="E236" s="41">
        <v>855</v>
      </c>
      <c r="F236" s="41">
        <v>0</v>
      </c>
      <c r="G236" s="207"/>
      <c r="H236" s="141"/>
      <c r="I236" s="142"/>
      <c r="K236" s="41"/>
      <c r="L236" s="41"/>
      <c r="M236" s="123">
        <v>1</v>
      </c>
      <c r="N236" s="8" t="str">
        <f t="shared" si="43"/>
        <v/>
      </c>
      <c r="O236" s="8" t="str">
        <f t="shared" si="44"/>
        <v>48</v>
      </c>
      <c r="P236" s="8" t="str">
        <f t="shared" si="45"/>
        <v/>
      </c>
      <c r="Q236">
        <v>1</v>
      </c>
    </row>
    <row r="237" spans="1:17">
      <c r="A237" s="5">
        <v>6</v>
      </c>
      <c r="B237" s="120" t="s">
        <v>1034</v>
      </c>
      <c r="C237" s="141"/>
      <c r="D237" s="141"/>
      <c r="E237" s="41">
        <v>900</v>
      </c>
      <c r="F237" s="121">
        <v>0</v>
      </c>
      <c r="G237" s="331"/>
      <c r="H237" s="124"/>
      <c r="I237" s="142"/>
      <c r="K237" s="41"/>
      <c r="L237" s="41"/>
      <c r="M237" s="139">
        <v>1</v>
      </c>
      <c r="N237" s="8" t="str">
        <f t="shared" si="43"/>
        <v/>
      </c>
      <c r="O237" s="8" t="str">
        <f t="shared" si="44"/>
        <v>48</v>
      </c>
      <c r="P237" s="8" t="str">
        <f t="shared" si="45"/>
        <v/>
      </c>
      <c r="Q237">
        <v>1</v>
      </c>
    </row>
    <row r="238" spans="1:17">
      <c r="A238" s="5">
        <v>7</v>
      </c>
      <c r="B238" s="120" t="s">
        <v>1039</v>
      </c>
      <c r="C238" s="124"/>
      <c r="D238" s="125"/>
      <c r="E238" s="41">
        <v>1627</v>
      </c>
      <c r="F238" s="41">
        <v>0</v>
      </c>
      <c r="G238" s="207"/>
      <c r="H238" s="141"/>
      <c r="I238" s="142"/>
      <c r="K238" s="41"/>
      <c r="L238" s="41"/>
      <c r="M238" s="123">
        <v>1</v>
      </c>
      <c r="N238" s="8" t="str">
        <f t="shared" si="43"/>
        <v/>
      </c>
      <c r="O238" s="8" t="str">
        <f t="shared" si="44"/>
        <v>48</v>
      </c>
      <c r="P238" s="8" t="str">
        <f t="shared" si="45"/>
        <v/>
      </c>
      <c r="Q238">
        <v>1</v>
      </c>
    </row>
    <row r="239" spans="1:17">
      <c r="A239" s="5">
        <v>8</v>
      </c>
      <c r="B239" s="120" t="s">
        <v>1052</v>
      </c>
      <c r="C239" s="141"/>
      <c r="D239" s="141"/>
      <c r="E239" s="41">
        <v>814</v>
      </c>
      <c r="F239" s="121">
        <v>0</v>
      </c>
      <c r="G239" s="331"/>
      <c r="H239" s="124"/>
      <c r="I239" s="142"/>
      <c r="K239" s="41"/>
      <c r="L239" s="41"/>
      <c r="M239" s="139">
        <v>1</v>
      </c>
      <c r="N239" s="8" t="str">
        <f t="shared" si="43"/>
        <v/>
      </c>
      <c r="O239" s="8" t="str">
        <f t="shared" si="44"/>
        <v>48</v>
      </c>
      <c r="P239" s="8" t="str">
        <f t="shared" si="45"/>
        <v/>
      </c>
      <c r="Q239">
        <v>1</v>
      </c>
    </row>
    <row r="240" spans="1:17">
      <c r="A240" s="5">
        <v>9</v>
      </c>
      <c r="B240" s="120" t="s">
        <v>859</v>
      </c>
      <c r="C240" s="124"/>
      <c r="D240" s="125"/>
      <c r="E240" s="205"/>
      <c r="F240" s="205"/>
      <c r="G240" s="145" t="s">
        <v>888</v>
      </c>
      <c r="H240" s="124"/>
      <c r="I240" s="125"/>
      <c r="K240" s="121"/>
      <c r="L240" s="121"/>
      <c r="M240" s="123">
        <v>1</v>
      </c>
      <c r="N240" s="8" t="str">
        <f t="shared" si="43"/>
        <v/>
      </c>
      <c r="O240" s="8" t="str">
        <f t="shared" si="44"/>
        <v>48</v>
      </c>
      <c r="P240" s="8" t="str">
        <f t="shared" si="45"/>
        <v/>
      </c>
      <c r="Q240">
        <v>1</v>
      </c>
    </row>
    <row r="241" spans="1:17">
      <c r="A241" s="5">
        <v>10</v>
      </c>
      <c r="B241" s="120" t="s">
        <v>1150</v>
      </c>
      <c r="C241" s="141"/>
      <c r="D241" s="141"/>
      <c r="E241" s="41">
        <v>306</v>
      </c>
      <c r="F241" s="41">
        <v>0</v>
      </c>
      <c r="G241" s="146"/>
      <c r="H241" s="124"/>
      <c r="I241" s="142"/>
      <c r="K241" s="41"/>
      <c r="L241" s="41"/>
      <c r="M241" s="123">
        <v>1</v>
      </c>
      <c r="N241" s="8" t="str">
        <f t="shared" si="43"/>
        <v/>
      </c>
      <c r="O241" s="8" t="str">
        <f t="shared" si="44"/>
        <v>48</v>
      </c>
      <c r="P241" s="8" t="str">
        <f t="shared" si="45"/>
        <v/>
      </c>
      <c r="Q241">
        <v>1</v>
      </c>
    </row>
    <row r="242" spans="1:17">
      <c r="A242" s="5">
        <v>11</v>
      </c>
      <c r="B242" s="120"/>
      <c r="C242" s="124"/>
      <c r="D242" s="125"/>
      <c r="E242" s="41"/>
      <c r="F242" s="41"/>
      <c r="G242" s="145"/>
      <c r="H242" s="141"/>
      <c r="I242" s="142"/>
      <c r="J242" s="4">
        <f t="shared" si="42"/>
        <v>0</v>
      </c>
      <c r="K242" s="41"/>
      <c r="L242" s="41"/>
      <c r="M242" s="123"/>
      <c r="N242" s="8" t="str">
        <f>IF(F363&gt;0,"48"&amp;J363&amp;"","")</f>
        <v/>
      </c>
      <c r="O242" s="8" t="str">
        <f>"48"&amp;J363&amp;""</f>
        <v>480</v>
      </c>
      <c r="P242" s="8" t="str">
        <f>IF(F363=100,"48"&amp;J363&amp;"","")</f>
        <v/>
      </c>
      <c r="Q242">
        <v>1</v>
      </c>
    </row>
    <row r="243" spans="1:17">
      <c r="A243" s="73">
        <v>12</v>
      </c>
      <c r="B243" s="196"/>
      <c r="C243" s="137"/>
      <c r="D243" s="199"/>
      <c r="E243" s="198"/>
      <c r="F243" s="198"/>
      <c r="G243" s="299"/>
      <c r="H243" s="224"/>
      <c r="I243" s="142"/>
      <c r="K243" s="198"/>
      <c r="L243" s="198"/>
      <c r="M243" s="123"/>
      <c r="N243" s="8" t="str">
        <f>IF(F364&gt;0,"48"&amp;J364&amp;"","")</f>
        <v/>
      </c>
      <c r="O243" s="8" t="str">
        <f>"48"&amp;J364&amp;""</f>
        <v>480</v>
      </c>
      <c r="P243" s="8" t="str">
        <f>IF(F364=100,"48"&amp;J364&amp;"","")</f>
        <v/>
      </c>
      <c r="Q243">
        <v>1</v>
      </c>
    </row>
    <row r="244" spans="1:17">
      <c r="A244" s="200">
        <v>13</v>
      </c>
      <c r="B244" s="137"/>
      <c r="C244" s="137"/>
      <c r="D244" s="137"/>
      <c r="E244" s="137"/>
      <c r="F244" s="137"/>
      <c r="G244" s="301"/>
      <c r="H244" s="137"/>
      <c r="I244" s="137"/>
      <c r="J244" s="71"/>
      <c r="K244" s="137"/>
      <c r="L244" s="137"/>
      <c r="M244" s="123"/>
      <c r="N244" s="8" t="str">
        <f>IF(F365&gt;0,"48"&amp;J365&amp;"","")</f>
        <v/>
      </c>
      <c r="O244" s="8" t="str">
        <f>"48"&amp;J365&amp;""</f>
        <v>48</v>
      </c>
      <c r="P244" s="8" t="str">
        <f>IF(F365=100,"48"&amp;J365&amp;"","")</f>
        <v/>
      </c>
    </row>
    <row r="245" spans="1:17">
      <c r="A245" s="62"/>
      <c r="B245" s="123"/>
      <c r="C245" s="139"/>
      <c r="D245" s="139"/>
      <c r="E245" s="139"/>
      <c r="F245" s="123"/>
      <c r="G245" s="122"/>
      <c r="H245" s="123"/>
      <c r="I245" s="139"/>
      <c r="K245" s="139"/>
      <c r="L245" s="139"/>
      <c r="M245" s="123"/>
      <c r="N245" s="8" t="str">
        <f>IF(F190&gt;0,"48"&amp;J190&amp;"","")</f>
        <v/>
      </c>
      <c r="O245" s="8" t="str">
        <f>"48"&amp;J190&amp;""</f>
        <v>48</v>
      </c>
      <c r="P245" s="8" t="str">
        <f>IF(F190=100,"48"&amp;J190&amp;"","")</f>
        <v/>
      </c>
    </row>
    <row r="246" spans="1:17">
      <c r="A246" s="62"/>
      <c r="B246" s="123"/>
      <c r="C246" s="139"/>
      <c r="D246" s="139"/>
      <c r="E246" s="139"/>
      <c r="F246" s="139"/>
      <c r="G246" s="122"/>
      <c r="H246" s="123"/>
      <c r="I246" s="139"/>
      <c r="K246" s="139"/>
      <c r="L246" s="123"/>
      <c r="M246" s="123"/>
      <c r="N246" s="8" t="str">
        <f t="shared" ref="N246:N249" si="46">IF(F378&gt;0,"48"&amp;J378&amp;"","")</f>
        <v/>
      </c>
      <c r="O246" s="8" t="str">
        <f t="shared" ref="O246:O249" si="47">"48"&amp;J378&amp;""</f>
        <v>480</v>
      </c>
      <c r="P246" s="8" t="str">
        <f t="shared" ref="P246:P249" si="48">IF(F378=100,"48"&amp;J378&amp;"","")</f>
        <v/>
      </c>
    </row>
    <row r="247" spans="1:17">
      <c r="A247" s="62"/>
      <c r="B247"/>
      <c r="F247"/>
      <c r="G247" s="122"/>
      <c r="H247" s="123"/>
      <c r="I247" s="139"/>
      <c r="N247" s="8" t="str">
        <f t="shared" si="46"/>
        <v/>
      </c>
      <c r="O247" s="8" t="str">
        <f t="shared" si="47"/>
        <v>480</v>
      </c>
      <c r="P247" s="8" t="str">
        <f t="shared" si="48"/>
        <v/>
      </c>
    </row>
    <row r="248" spans="1:17">
      <c r="A248" s="62"/>
      <c r="B248"/>
      <c r="G248" s="122"/>
      <c r="H248" s="139"/>
      <c r="I248" s="139"/>
      <c r="N248" s="8" t="str">
        <f t="shared" si="46"/>
        <v/>
      </c>
      <c r="O248" s="8" t="str">
        <f t="shared" si="47"/>
        <v>480</v>
      </c>
      <c r="P248" s="8" t="str">
        <f t="shared" si="48"/>
        <v/>
      </c>
    </row>
    <row r="249" spans="1:17">
      <c r="G249" s="122"/>
      <c r="H249" s="139"/>
      <c r="I249" s="139"/>
      <c r="J249" s="4">
        <f t="shared" si="42"/>
        <v>8800</v>
      </c>
      <c r="K249" s="4">
        <v>880</v>
      </c>
      <c r="L249" s="4">
        <v>10</v>
      </c>
      <c r="N249" s="8" t="str">
        <f t="shared" si="46"/>
        <v/>
      </c>
      <c r="O249" s="8" t="str">
        <f t="shared" si="47"/>
        <v>480</v>
      </c>
      <c r="P249" s="8" t="str">
        <f t="shared" si="48"/>
        <v/>
      </c>
    </row>
    <row r="250" spans="1:17" ht="18.75">
      <c r="A250" s="1"/>
      <c r="B250" s="2" t="s">
        <v>28</v>
      </c>
      <c r="C250" s="3"/>
      <c r="D250" s="3"/>
      <c r="G250" s="122"/>
      <c r="H250" s="139"/>
      <c r="I250" s="139"/>
      <c r="J250" s="4">
        <f t="shared" si="42"/>
        <v>0</v>
      </c>
      <c r="N250" s="8" t="str">
        <f t="shared" ref="N250:N281" si="49">IF(F457&gt;0,"48"&amp;J457&amp;"","")</f>
        <v/>
      </c>
      <c r="O250" s="8" t="e">
        <f>"48"&amp;#REF!&amp;""</f>
        <v>#REF!</v>
      </c>
      <c r="P250" s="8" t="str">
        <f t="shared" ref="P250:P283" si="50">IF(F457=100,"48"&amp;J457&amp;"","")</f>
        <v/>
      </c>
    </row>
    <row r="251" spans="1:17" ht="16.5">
      <c r="A251" s="1"/>
      <c r="G251" s="122"/>
      <c r="H251" s="139"/>
      <c r="I251" s="139"/>
      <c r="J251" s="4">
        <f t="shared" si="42"/>
        <v>0</v>
      </c>
      <c r="M251"/>
      <c r="N251" s="8" t="str">
        <f t="shared" si="49"/>
        <v/>
      </c>
      <c r="O251" s="8" t="e">
        <f>"48"&amp;#REF!&amp;""</f>
        <v>#REF!</v>
      </c>
      <c r="P251" s="8" t="str">
        <f t="shared" si="50"/>
        <v/>
      </c>
    </row>
    <row r="252" spans="1:17">
      <c r="A252" s="5">
        <v>1</v>
      </c>
      <c r="B252" s="63" t="s">
        <v>1019</v>
      </c>
      <c r="C252" s="65"/>
      <c r="D252" s="65"/>
      <c r="E252" s="6">
        <v>786</v>
      </c>
      <c r="F252" s="26">
        <v>0</v>
      </c>
      <c r="G252" s="207"/>
      <c r="H252" s="141"/>
      <c r="I252" s="142"/>
      <c r="K252" s="6"/>
      <c r="L252" s="6"/>
      <c r="M252" s="50">
        <v>1</v>
      </c>
      <c r="N252" s="8" t="str">
        <f t="shared" si="49"/>
        <v/>
      </c>
      <c r="O252" s="8" t="e">
        <f>"48"&amp;#REF!&amp;""</f>
        <v>#REF!</v>
      </c>
      <c r="P252" s="8" t="str">
        <f t="shared" si="50"/>
        <v/>
      </c>
      <c r="Q252" s="4">
        <v>1</v>
      </c>
    </row>
    <row r="253" spans="1:17">
      <c r="A253" s="5">
        <v>2</v>
      </c>
      <c r="B253" s="120" t="s">
        <v>1090</v>
      </c>
      <c r="C253" s="141"/>
      <c r="D253" s="141"/>
      <c r="E253" s="121">
        <v>786</v>
      </c>
      <c r="F253" s="121">
        <v>0</v>
      </c>
      <c r="G253" s="207"/>
      <c r="H253" s="141"/>
      <c r="I253" s="142"/>
      <c r="J253" s="4">
        <f t="shared" si="42"/>
        <v>0</v>
      </c>
      <c r="K253" s="6"/>
      <c r="L253" s="6"/>
      <c r="M253">
        <v>1</v>
      </c>
      <c r="N253" s="8" t="str">
        <f t="shared" si="49"/>
        <v/>
      </c>
      <c r="O253" s="8" t="e">
        <f>"48"&amp;#REF!&amp;""</f>
        <v>#REF!</v>
      </c>
      <c r="P253" s="8" t="str">
        <f t="shared" si="50"/>
        <v/>
      </c>
      <c r="Q253" s="4">
        <v>1</v>
      </c>
    </row>
    <row r="254" spans="1:17">
      <c r="A254" s="73">
        <v>3</v>
      </c>
      <c r="B254" s="63"/>
      <c r="C254" s="65"/>
      <c r="D254" s="65"/>
      <c r="E254" s="6"/>
      <c r="F254" s="26"/>
      <c r="G254" s="207"/>
      <c r="H254" s="141"/>
      <c r="I254" s="142"/>
      <c r="J254" s="4">
        <f t="shared" si="42"/>
        <v>2352</v>
      </c>
      <c r="K254" s="70">
        <v>784</v>
      </c>
      <c r="L254" s="70">
        <v>3</v>
      </c>
      <c r="M254"/>
      <c r="N254" s="8" t="str">
        <f t="shared" si="49"/>
        <v/>
      </c>
      <c r="O254" s="8" t="e">
        <f>"48"&amp;#REF!&amp;""</f>
        <v>#REF!</v>
      </c>
      <c r="P254" s="8" t="str">
        <f t="shared" si="50"/>
        <v/>
      </c>
      <c r="Q254" s="4">
        <v>1</v>
      </c>
    </row>
    <row r="255" spans="1:17">
      <c r="A255" s="62"/>
      <c r="B255"/>
      <c r="C255"/>
      <c r="D255"/>
      <c r="G255" s="122"/>
      <c r="H255" s="139"/>
      <c r="I255" s="139"/>
      <c r="N255" s="8" t="str">
        <f t="shared" si="49"/>
        <v/>
      </c>
      <c r="O255" s="8" t="e">
        <f>"48"&amp;#REF!&amp;""</f>
        <v>#REF!</v>
      </c>
      <c r="P255" s="8" t="str">
        <f t="shared" si="50"/>
        <v/>
      </c>
    </row>
    <row r="256" spans="1:17">
      <c r="A256" s="62"/>
      <c r="B256"/>
      <c r="C256"/>
      <c r="D256"/>
      <c r="G256" s="122"/>
      <c r="H256" s="139"/>
      <c r="I256" s="139"/>
      <c r="M256"/>
      <c r="N256" s="8" t="str">
        <f t="shared" si="49"/>
        <v/>
      </c>
      <c r="O256" s="8" t="e">
        <f>"48"&amp;#REF!&amp;""</f>
        <v>#REF!</v>
      </c>
      <c r="P256" s="8" t="str">
        <f t="shared" si="50"/>
        <v/>
      </c>
    </row>
    <row r="257" spans="1:17">
      <c r="A257" s="62"/>
      <c r="B257"/>
      <c r="C257"/>
      <c r="D257"/>
      <c r="G257" s="122"/>
      <c r="H257" s="139"/>
      <c r="I257" s="139"/>
      <c r="M257"/>
      <c r="N257" s="8" t="str">
        <f t="shared" si="49"/>
        <v/>
      </c>
      <c r="O257" s="8" t="e">
        <f>"48"&amp;#REF!&amp;""</f>
        <v>#REF!</v>
      </c>
      <c r="P257" s="8" t="str">
        <f t="shared" si="50"/>
        <v/>
      </c>
    </row>
    <row r="258" spans="1:17">
      <c r="A258" s="62"/>
      <c r="B258"/>
      <c r="C258"/>
      <c r="D258"/>
      <c r="G258" s="122"/>
      <c r="H258" s="139"/>
      <c r="I258" s="139"/>
      <c r="N258" s="8" t="str">
        <f t="shared" si="49"/>
        <v/>
      </c>
      <c r="O258" s="8" t="e">
        <f>"48"&amp;#REF!&amp;""</f>
        <v>#REF!</v>
      </c>
      <c r="P258" s="8" t="str">
        <f t="shared" si="50"/>
        <v/>
      </c>
    </row>
    <row r="259" spans="1:17">
      <c r="A259" s="62"/>
      <c r="B259"/>
      <c r="C259"/>
      <c r="D259"/>
      <c r="G259" s="122"/>
      <c r="H259" s="139"/>
      <c r="I259" s="139"/>
      <c r="N259" s="8" t="str">
        <f t="shared" si="49"/>
        <v/>
      </c>
      <c r="O259" s="8" t="e">
        <f>"48"&amp;#REF!&amp;""</f>
        <v>#REF!</v>
      </c>
      <c r="P259" s="8" t="str">
        <f t="shared" si="50"/>
        <v/>
      </c>
    </row>
    <row r="260" spans="1:17">
      <c r="A260" s="62"/>
      <c r="B260"/>
      <c r="C260"/>
      <c r="D260"/>
      <c r="G260" s="122"/>
      <c r="H260" s="139"/>
      <c r="I260" s="139"/>
      <c r="N260" s="8" t="str">
        <f t="shared" si="49"/>
        <v/>
      </c>
      <c r="O260" s="8" t="e">
        <f>"48"&amp;#REF!&amp;""</f>
        <v>#REF!</v>
      </c>
      <c r="P260" s="8" t="str">
        <f t="shared" si="50"/>
        <v/>
      </c>
    </row>
    <row r="261" spans="1:17">
      <c r="A261" s="62"/>
      <c r="B261"/>
      <c r="C261"/>
      <c r="D261"/>
      <c r="G261" s="122"/>
      <c r="H261" s="139"/>
      <c r="I261" s="139"/>
      <c r="N261" s="8" t="str">
        <f t="shared" si="49"/>
        <v/>
      </c>
      <c r="O261" s="8" t="e">
        <f>"48"&amp;#REF!&amp;""</f>
        <v>#REF!</v>
      </c>
      <c r="P261" s="8" t="str">
        <f t="shared" si="50"/>
        <v/>
      </c>
    </row>
    <row r="262" spans="1:17">
      <c r="A262" s="62"/>
      <c r="B262"/>
      <c r="C262"/>
      <c r="D262"/>
      <c r="G262" s="122"/>
      <c r="H262" s="139"/>
      <c r="I262" s="139"/>
      <c r="N262" s="8" t="str">
        <f t="shared" si="49"/>
        <v/>
      </c>
      <c r="O262" s="8" t="str">
        <f>"48"&amp;J367&amp;""</f>
        <v>48</v>
      </c>
      <c r="P262" s="8" t="str">
        <f t="shared" si="50"/>
        <v/>
      </c>
    </row>
    <row r="263" spans="1:17">
      <c r="G263" s="122"/>
      <c r="H263" s="139"/>
      <c r="I263" s="139"/>
      <c r="J263" s="4">
        <f t="shared" si="42"/>
        <v>0</v>
      </c>
      <c r="N263" s="8" t="str">
        <f t="shared" si="49"/>
        <v/>
      </c>
      <c r="O263" s="8" t="str">
        <f>"48"&amp;J368&amp;""</f>
        <v>48</v>
      </c>
      <c r="P263" s="8" t="str">
        <f t="shared" si="50"/>
        <v/>
      </c>
    </row>
    <row r="264" spans="1:17">
      <c r="G264" s="122"/>
      <c r="H264" s="139"/>
      <c r="I264" s="139"/>
      <c r="J264" s="4">
        <f t="shared" si="42"/>
        <v>0</v>
      </c>
      <c r="N264" s="8" t="str">
        <f t="shared" si="49"/>
        <v/>
      </c>
      <c r="O264" s="8" t="str">
        <f>"48"&amp;J369&amp;""</f>
        <v>48</v>
      </c>
      <c r="P264" s="8" t="str">
        <f t="shared" si="50"/>
        <v/>
      </c>
    </row>
    <row r="265" spans="1:17">
      <c r="G265" s="122"/>
      <c r="H265" s="139"/>
      <c r="I265" s="139"/>
      <c r="J265" s="4">
        <f t="shared" si="42"/>
        <v>0</v>
      </c>
      <c r="M265"/>
      <c r="N265" s="8" t="str">
        <f t="shared" si="49"/>
        <v/>
      </c>
      <c r="O265" s="8" t="str">
        <f t="shared" ref="O265:O273" si="51">"48"&amp;J349&amp;""</f>
        <v>480</v>
      </c>
      <c r="P265" s="8" t="str">
        <f t="shared" si="50"/>
        <v/>
      </c>
    </row>
    <row r="266" spans="1:17" ht="18.75">
      <c r="A266" s="1"/>
      <c r="B266" s="2" t="s">
        <v>29</v>
      </c>
      <c r="C266" s="3"/>
      <c r="D266" s="3"/>
      <c r="G266" s="122"/>
      <c r="H266" s="139"/>
      <c r="I266" s="139"/>
      <c r="J266" s="4">
        <f t="shared" si="42"/>
        <v>0</v>
      </c>
      <c r="M266"/>
      <c r="N266" s="8" t="str">
        <f t="shared" si="49"/>
        <v/>
      </c>
      <c r="O266" s="8" t="str">
        <f t="shared" si="51"/>
        <v>480</v>
      </c>
      <c r="P266" s="8" t="str">
        <f t="shared" si="50"/>
        <v/>
      </c>
    </row>
    <row r="267" spans="1:17" ht="16.5">
      <c r="A267" s="1"/>
      <c r="G267" s="122"/>
      <c r="H267" s="139"/>
      <c r="I267" s="139"/>
      <c r="J267" s="4">
        <f t="shared" si="42"/>
        <v>0</v>
      </c>
      <c r="M267"/>
      <c r="N267" s="8" t="str">
        <f t="shared" si="49"/>
        <v/>
      </c>
      <c r="O267" s="8" t="str">
        <f t="shared" si="51"/>
        <v>48</v>
      </c>
      <c r="P267" s="8" t="str">
        <f t="shared" si="50"/>
        <v/>
      </c>
    </row>
    <row r="268" spans="1:17">
      <c r="A268" s="5">
        <v>1</v>
      </c>
      <c r="B268" s="63" t="s">
        <v>1069</v>
      </c>
      <c r="C268" s="84"/>
      <c r="D268" s="85"/>
      <c r="E268" s="6">
        <v>828</v>
      </c>
      <c r="F268" s="6">
        <v>0</v>
      </c>
      <c r="G268" s="207"/>
      <c r="H268" s="141"/>
      <c r="I268" s="142"/>
      <c r="K268" s="6"/>
      <c r="L268" s="6"/>
      <c r="M268">
        <v>1</v>
      </c>
      <c r="N268" s="8" t="str">
        <f t="shared" si="49"/>
        <v/>
      </c>
      <c r="O268" s="8" t="str">
        <f t="shared" si="51"/>
        <v>48</v>
      </c>
      <c r="P268" s="8" t="str">
        <f t="shared" si="50"/>
        <v/>
      </c>
      <c r="Q268" s="4">
        <v>1</v>
      </c>
    </row>
    <row r="269" spans="1:17">
      <c r="A269" s="5">
        <v>2</v>
      </c>
      <c r="B269" s="63"/>
      <c r="C269" s="84"/>
      <c r="D269" s="85"/>
      <c r="E269" s="6"/>
      <c r="F269" s="6"/>
      <c r="G269" s="145"/>
      <c r="H269" s="141"/>
      <c r="I269" s="142"/>
      <c r="J269" s="4">
        <f t="shared" si="42"/>
        <v>0</v>
      </c>
      <c r="K269" s="6"/>
      <c r="L269" s="6"/>
      <c r="N269" s="8" t="str">
        <f t="shared" si="49"/>
        <v/>
      </c>
      <c r="O269" s="8" t="str">
        <f t="shared" si="51"/>
        <v>48</v>
      </c>
      <c r="P269" s="8" t="str">
        <f t="shared" si="50"/>
        <v/>
      </c>
      <c r="Q269" s="4">
        <v>1</v>
      </c>
    </row>
    <row r="270" spans="1:17">
      <c r="A270" s="5">
        <v>3</v>
      </c>
      <c r="B270" s="63"/>
      <c r="C270" s="84"/>
      <c r="D270" s="85"/>
      <c r="E270" s="6"/>
      <c r="F270" s="6"/>
      <c r="G270" s="145"/>
      <c r="H270" s="141"/>
      <c r="I270" s="142"/>
      <c r="J270" s="4">
        <f t="shared" si="42"/>
        <v>0</v>
      </c>
      <c r="K270" s="6"/>
      <c r="L270" s="6"/>
      <c r="M270"/>
      <c r="N270" s="8" t="str">
        <f t="shared" si="49"/>
        <v/>
      </c>
      <c r="O270" s="8" t="str">
        <f t="shared" si="51"/>
        <v>48</v>
      </c>
      <c r="P270" s="8" t="str">
        <f t="shared" si="50"/>
        <v/>
      </c>
      <c r="Q270" s="4">
        <v>1</v>
      </c>
    </row>
    <row r="271" spans="1:17">
      <c r="A271" s="5">
        <v>4</v>
      </c>
      <c r="B271" s="63"/>
      <c r="C271" s="84"/>
      <c r="D271" s="85"/>
      <c r="E271" s="6"/>
      <c r="F271" s="6"/>
      <c r="G271" s="145"/>
      <c r="H271" s="141"/>
      <c r="I271" s="142"/>
      <c r="J271" s="4">
        <f t="shared" si="42"/>
        <v>0</v>
      </c>
      <c r="K271" s="6"/>
      <c r="L271" s="6"/>
      <c r="M271"/>
      <c r="N271" s="8" t="str">
        <f t="shared" si="49"/>
        <v/>
      </c>
      <c r="O271" s="8" t="str">
        <f t="shared" si="51"/>
        <v>48</v>
      </c>
      <c r="P271" s="8" t="str">
        <f t="shared" si="50"/>
        <v/>
      </c>
    </row>
    <row r="272" spans="1:17">
      <c r="A272" s="5">
        <v>5</v>
      </c>
      <c r="B272" s="63"/>
      <c r="C272" s="84"/>
      <c r="D272" s="85"/>
      <c r="E272" s="6"/>
      <c r="F272" s="6"/>
      <c r="G272" s="145"/>
      <c r="H272" s="141"/>
      <c r="I272" s="142"/>
      <c r="J272" s="4">
        <f t="shared" ref="J272:J335" si="52">L272*K272</f>
        <v>0</v>
      </c>
      <c r="K272" s="6"/>
      <c r="L272" s="6"/>
      <c r="M272"/>
      <c r="N272" s="8" t="str">
        <f t="shared" si="49"/>
        <v/>
      </c>
      <c r="O272" s="8" t="str">
        <f t="shared" si="51"/>
        <v>48</v>
      </c>
      <c r="P272" s="8" t="str">
        <f t="shared" si="50"/>
        <v/>
      </c>
    </row>
    <row r="273" spans="1:17">
      <c r="A273" s="5">
        <v>6</v>
      </c>
      <c r="B273" s="63"/>
      <c r="C273" s="84"/>
      <c r="D273" s="85"/>
      <c r="E273" s="6"/>
      <c r="F273" s="6"/>
      <c r="G273" s="145"/>
      <c r="H273" s="141"/>
      <c r="I273" s="142"/>
      <c r="J273" s="4">
        <f t="shared" si="52"/>
        <v>0</v>
      </c>
      <c r="K273" s="6"/>
      <c r="L273" s="6"/>
      <c r="M273"/>
      <c r="N273" s="8" t="str">
        <f t="shared" si="49"/>
        <v/>
      </c>
      <c r="O273" s="8" t="str">
        <f t="shared" si="51"/>
        <v>48</v>
      </c>
      <c r="P273" s="8" t="str">
        <f t="shared" si="50"/>
        <v/>
      </c>
    </row>
    <row r="274" spans="1:17">
      <c r="A274" s="5">
        <v>7</v>
      </c>
      <c r="B274" s="63"/>
      <c r="C274" s="84"/>
      <c r="D274" s="85"/>
      <c r="E274" s="6"/>
      <c r="F274" s="6"/>
      <c r="G274" s="145"/>
      <c r="H274" s="141"/>
      <c r="I274" s="142"/>
      <c r="J274" s="4">
        <f t="shared" si="52"/>
        <v>0</v>
      </c>
      <c r="K274" s="6"/>
      <c r="L274" s="6"/>
      <c r="M274"/>
      <c r="N274" s="8" t="str">
        <f t="shared" si="49"/>
        <v/>
      </c>
      <c r="O274" s="8" t="str">
        <f>"48"&amp;J363&amp;""</f>
        <v>480</v>
      </c>
      <c r="P274" s="8" t="str">
        <f t="shared" si="50"/>
        <v/>
      </c>
    </row>
    <row r="275" spans="1:17">
      <c r="A275" s="5">
        <v>8</v>
      </c>
      <c r="B275" s="63"/>
      <c r="C275" s="84"/>
      <c r="D275" s="85"/>
      <c r="E275" s="6"/>
      <c r="F275" s="6"/>
      <c r="G275" s="145"/>
      <c r="H275" s="141"/>
      <c r="I275" s="142"/>
      <c r="J275" s="4">
        <f t="shared" si="52"/>
        <v>0</v>
      </c>
      <c r="K275" s="6"/>
      <c r="L275" s="6"/>
      <c r="M275"/>
      <c r="N275" s="8" t="str">
        <f t="shared" si="49"/>
        <v/>
      </c>
      <c r="O275" s="8" t="str">
        <f>"48"&amp;J364&amp;""</f>
        <v>480</v>
      </c>
      <c r="P275" s="8" t="str">
        <f t="shared" si="50"/>
        <v/>
      </c>
    </row>
    <row r="276" spans="1:17">
      <c r="A276" s="5">
        <v>9</v>
      </c>
      <c r="B276" s="63"/>
      <c r="C276" s="84"/>
      <c r="D276" s="85"/>
      <c r="E276" s="6"/>
      <c r="F276" s="6"/>
      <c r="G276" s="145"/>
      <c r="H276" s="141"/>
      <c r="I276" s="142"/>
      <c r="J276" s="4">
        <f t="shared" si="52"/>
        <v>0</v>
      </c>
      <c r="K276" s="6"/>
      <c r="L276" s="6"/>
      <c r="M276"/>
      <c r="N276" s="8" t="str">
        <f t="shared" si="49"/>
        <v/>
      </c>
      <c r="O276" s="8" t="str">
        <f>"48"&amp;J365&amp;""</f>
        <v>48</v>
      </c>
      <c r="P276" s="8" t="str">
        <f t="shared" si="50"/>
        <v/>
      </c>
    </row>
    <row r="277" spans="1:17">
      <c r="A277" s="5">
        <v>10</v>
      </c>
      <c r="B277" s="63"/>
      <c r="C277" s="84"/>
      <c r="D277" s="85"/>
      <c r="E277" s="6"/>
      <c r="F277" s="6"/>
      <c r="G277" s="145"/>
      <c r="H277" s="141"/>
      <c r="I277" s="142"/>
      <c r="J277" s="4">
        <f t="shared" si="52"/>
        <v>1568</v>
      </c>
      <c r="K277" s="6">
        <v>784</v>
      </c>
      <c r="L277" s="6">
        <v>2</v>
      </c>
      <c r="M277"/>
      <c r="N277" s="8" t="str">
        <f t="shared" si="49"/>
        <v/>
      </c>
      <c r="O277" s="8" t="str">
        <f>"48"&amp;J190&amp;""</f>
        <v>48</v>
      </c>
      <c r="P277" s="8" t="str">
        <f t="shared" si="50"/>
        <v/>
      </c>
    </row>
    <row r="278" spans="1:17">
      <c r="A278" s="5">
        <v>11</v>
      </c>
      <c r="B278" s="63"/>
      <c r="C278" s="84"/>
      <c r="D278" s="85"/>
      <c r="E278" s="6"/>
      <c r="F278" s="6"/>
      <c r="G278" s="145"/>
      <c r="H278" s="141"/>
      <c r="I278" s="142"/>
      <c r="J278" s="4">
        <f t="shared" si="52"/>
        <v>0</v>
      </c>
      <c r="K278" s="6"/>
      <c r="L278" s="6"/>
      <c r="N278" s="8" t="str">
        <f t="shared" si="49"/>
        <v/>
      </c>
      <c r="O278" s="8" t="str">
        <f t="shared" ref="O278:O281" si="53">"48"&amp;J378&amp;""</f>
        <v>480</v>
      </c>
      <c r="P278" s="8" t="str">
        <f t="shared" si="50"/>
        <v/>
      </c>
    </row>
    <row r="279" spans="1:17">
      <c r="G279" s="122"/>
      <c r="H279" s="139"/>
      <c r="I279" s="139"/>
      <c r="J279" s="4">
        <f t="shared" si="52"/>
        <v>0</v>
      </c>
      <c r="N279" s="8" t="str">
        <f t="shared" si="49"/>
        <v/>
      </c>
      <c r="O279" s="8" t="str">
        <f t="shared" si="53"/>
        <v>480</v>
      </c>
      <c r="P279" s="8" t="str">
        <f t="shared" si="50"/>
        <v/>
      </c>
    </row>
    <row r="280" spans="1:17">
      <c r="G280" s="122"/>
      <c r="H280" s="139"/>
      <c r="I280" s="139"/>
      <c r="J280" s="4">
        <f t="shared" si="52"/>
        <v>0</v>
      </c>
      <c r="N280" s="8" t="str">
        <f t="shared" si="49"/>
        <v/>
      </c>
      <c r="O280" s="8" t="str">
        <f t="shared" si="53"/>
        <v>480</v>
      </c>
      <c r="P280" s="8" t="str">
        <f t="shared" si="50"/>
        <v/>
      </c>
    </row>
    <row r="281" spans="1:17">
      <c r="G281" s="122"/>
      <c r="H281" s="139"/>
      <c r="I281" s="139"/>
      <c r="J281" s="4">
        <f t="shared" si="52"/>
        <v>0</v>
      </c>
      <c r="N281" s="8" t="str">
        <f t="shared" si="49"/>
        <v/>
      </c>
      <c r="O281" s="8" t="str">
        <f t="shared" si="53"/>
        <v>480</v>
      </c>
      <c r="P281" s="8" t="str">
        <f t="shared" si="50"/>
        <v/>
      </c>
    </row>
    <row r="282" spans="1:17">
      <c r="G282" s="122"/>
      <c r="H282" s="139"/>
      <c r="I282" s="139"/>
      <c r="J282" s="4">
        <f t="shared" si="52"/>
        <v>0</v>
      </c>
      <c r="N282" s="8" t="str">
        <f t="shared" ref="N282:N313" si="54">IF(F457&gt;0,"48"&amp;J457&amp;"","")</f>
        <v/>
      </c>
      <c r="O282" s="8" t="str">
        <f t="shared" ref="O282:O313" si="55">"48"&amp;J457&amp;""</f>
        <v>480</v>
      </c>
      <c r="P282" s="8" t="str">
        <f t="shared" si="50"/>
        <v/>
      </c>
    </row>
    <row r="283" spans="1:17" ht="18.75">
      <c r="A283" s="1"/>
      <c r="B283" s="2" t="s">
        <v>25</v>
      </c>
      <c r="C283" s="3"/>
      <c r="D283" s="3"/>
      <c r="G283" s="122"/>
      <c r="H283" s="139"/>
      <c r="I283" s="139"/>
      <c r="J283" s="4">
        <f t="shared" si="52"/>
        <v>0</v>
      </c>
      <c r="N283" s="8" t="str">
        <f t="shared" si="54"/>
        <v/>
      </c>
      <c r="O283" s="8" t="str">
        <f t="shared" si="55"/>
        <v>480</v>
      </c>
      <c r="P283" s="8" t="str">
        <f t="shared" si="50"/>
        <v/>
      </c>
    </row>
    <row r="284" spans="1:17" ht="16.5">
      <c r="A284" s="1"/>
      <c r="G284" s="122"/>
      <c r="H284" s="139"/>
      <c r="I284" s="139"/>
      <c r="J284" s="4">
        <f t="shared" si="52"/>
        <v>0</v>
      </c>
      <c r="M284"/>
      <c r="N284" s="8" t="str">
        <f t="shared" si="54"/>
        <v/>
      </c>
      <c r="O284" s="8" t="str">
        <f t="shared" si="55"/>
        <v>480</v>
      </c>
      <c r="P284" s="8" t="str">
        <f t="shared" ref="P284:P315" si="56">IF(F459=100,"48"&amp;J459&amp;"","")</f>
        <v/>
      </c>
    </row>
    <row r="285" spans="1:17">
      <c r="A285" s="5">
        <v>1</v>
      </c>
      <c r="B285" s="63"/>
      <c r="C285" s="84"/>
      <c r="D285" s="85"/>
      <c r="E285" s="6"/>
      <c r="F285" s="6"/>
      <c r="G285" s="207"/>
      <c r="H285" s="141"/>
      <c r="I285" s="142"/>
      <c r="K285" s="6"/>
      <c r="L285" s="6"/>
      <c r="N285" s="8" t="str">
        <f t="shared" si="54"/>
        <v/>
      </c>
      <c r="O285" s="8" t="str">
        <f t="shared" si="55"/>
        <v>480</v>
      </c>
      <c r="P285" s="8" t="str">
        <f t="shared" si="56"/>
        <v/>
      </c>
      <c r="Q285" s="4">
        <v>1</v>
      </c>
    </row>
    <row r="286" spans="1:17">
      <c r="A286" s="5">
        <v>2</v>
      </c>
      <c r="B286" s="63"/>
      <c r="C286" s="65"/>
      <c r="D286" s="66"/>
      <c r="E286" s="6"/>
      <c r="F286" s="6"/>
      <c r="G286" s="145"/>
      <c r="H286" s="141"/>
      <c r="I286" s="142"/>
      <c r="J286" s="4">
        <f t="shared" si="52"/>
        <v>0</v>
      </c>
      <c r="K286" s="6"/>
      <c r="L286" s="6"/>
      <c r="M286"/>
      <c r="N286" s="8" t="str">
        <f t="shared" si="54"/>
        <v/>
      </c>
      <c r="O286" s="8" t="str">
        <f t="shared" si="55"/>
        <v>480</v>
      </c>
      <c r="P286" s="8" t="str">
        <f t="shared" si="56"/>
        <v/>
      </c>
      <c r="Q286" s="4">
        <v>1</v>
      </c>
    </row>
    <row r="287" spans="1:17">
      <c r="A287" s="5">
        <v>3</v>
      </c>
      <c r="B287" s="63"/>
      <c r="C287" s="84"/>
      <c r="D287" s="85"/>
      <c r="E287" s="6"/>
      <c r="F287" s="6"/>
      <c r="G287" s="145"/>
      <c r="H287" s="141"/>
      <c r="I287" s="142"/>
      <c r="J287" s="4">
        <f t="shared" si="52"/>
        <v>0</v>
      </c>
      <c r="K287" s="6"/>
      <c r="L287" s="6"/>
      <c r="N287" s="8" t="str">
        <f t="shared" si="54"/>
        <v/>
      </c>
      <c r="O287" s="8" t="str">
        <f t="shared" si="55"/>
        <v>480</v>
      </c>
      <c r="P287" s="8" t="str">
        <f t="shared" si="56"/>
        <v/>
      </c>
      <c r="Q287" s="4">
        <v>1</v>
      </c>
    </row>
    <row r="288" spans="1:17">
      <c r="A288" s="5">
        <v>4</v>
      </c>
      <c r="B288" s="95"/>
      <c r="C288" s="96"/>
      <c r="D288" s="97"/>
      <c r="E288" s="94"/>
      <c r="F288" s="94"/>
      <c r="G288" s="302"/>
      <c r="H288" s="179"/>
      <c r="I288" s="180"/>
      <c r="J288" s="4">
        <f t="shared" si="52"/>
        <v>0</v>
      </c>
      <c r="K288" s="94"/>
      <c r="L288" s="94"/>
      <c r="M288"/>
      <c r="N288" s="8" t="str">
        <f t="shared" si="54"/>
        <v/>
      </c>
      <c r="O288" s="8" t="str">
        <f t="shared" si="55"/>
        <v>480</v>
      </c>
      <c r="P288" s="8" t="str">
        <f t="shared" si="56"/>
        <v/>
      </c>
    </row>
    <row r="289" spans="1:17">
      <c r="A289" s="5">
        <v>5</v>
      </c>
      <c r="B289" s="63"/>
      <c r="C289" s="84"/>
      <c r="D289" s="85"/>
      <c r="E289" s="6"/>
      <c r="F289" s="6"/>
      <c r="G289" s="145"/>
      <c r="H289" s="141"/>
      <c r="I289" s="142"/>
      <c r="J289" s="4">
        <f t="shared" si="52"/>
        <v>0</v>
      </c>
      <c r="K289" s="6"/>
      <c r="L289" s="6"/>
      <c r="M289"/>
      <c r="N289" s="8" t="str">
        <f t="shared" si="54"/>
        <v/>
      </c>
      <c r="O289" s="8" t="str">
        <f t="shared" si="55"/>
        <v>480</v>
      </c>
      <c r="P289" s="8" t="str">
        <f t="shared" si="56"/>
        <v/>
      </c>
    </row>
    <row r="290" spans="1:17">
      <c r="A290" s="5">
        <v>6</v>
      </c>
      <c r="B290" s="63"/>
      <c r="C290" s="84"/>
      <c r="D290" s="85"/>
      <c r="E290" s="6"/>
      <c r="F290" s="6"/>
      <c r="G290" s="145"/>
      <c r="H290" s="141"/>
      <c r="I290" s="142"/>
      <c r="J290" s="4">
        <f t="shared" si="52"/>
        <v>0</v>
      </c>
      <c r="K290" s="6"/>
      <c r="L290" s="6"/>
      <c r="M290"/>
      <c r="N290" s="8" t="str">
        <f t="shared" si="54"/>
        <v/>
      </c>
      <c r="O290" s="8" t="str">
        <f t="shared" si="55"/>
        <v>48</v>
      </c>
      <c r="P290" s="8" t="str">
        <f t="shared" si="56"/>
        <v/>
      </c>
    </row>
    <row r="291" spans="1:17">
      <c r="A291" s="5">
        <v>7</v>
      </c>
      <c r="B291" s="63"/>
      <c r="C291" s="84"/>
      <c r="D291" s="85"/>
      <c r="E291" s="6"/>
      <c r="F291" s="6"/>
      <c r="G291" s="145"/>
      <c r="H291" s="141"/>
      <c r="I291" s="142"/>
      <c r="J291" s="4">
        <f t="shared" si="52"/>
        <v>1568</v>
      </c>
      <c r="K291" s="6">
        <v>784</v>
      </c>
      <c r="L291" s="6">
        <v>2</v>
      </c>
      <c r="M291"/>
      <c r="N291" s="8" t="str">
        <f t="shared" si="54"/>
        <v/>
      </c>
      <c r="O291" s="8" t="str">
        <f t="shared" si="55"/>
        <v>48</v>
      </c>
      <c r="P291" s="8" t="str">
        <f t="shared" si="56"/>
        <v/>
      </c>
    </row>
    <row r="292" spans="1:17">
      <c r="A292" s="73">
        <v>8</v>
      </c>
      <c r="B292" s="69"/>
      <c r="C292" s="71"/>
      <c r="D292" s="72"/>
      <c r="E292" s="70"/>
      <c r="F292" s="70"/>
      <c r="G292" s="299"/>
      <c r="H292" s="224"/>
      <c r="I292" s="225"/>
      <c r="J292" s="4">
        <f t="shared" si="52"/>
        <v>0</v>
      </c>
      <c r="K292" s="70"/>
      <c r="L292" s="70"/>
      <c r="M292"/>
      <c r="N292" s="8" t="str">
        <f t="shared" si="54"/>
        <v/>
      </c>
      <c r="O292" s="8" t="str">
        <f t="shared" si="55"/>
        <v>48</v>
      </c>
      <c r="P292" s="8" t="str">
        <f t="shared" si="56"/>
        <v/>
      </c>
    </row>
    <row r="293" spans="1:17">
      <c r="A293" s="62"/>
      <c r="B293"/>
      <c r="C293"/>
      <c r="D293"/>
      <c r="G293" s="122"/>
      <c r="H293" s="139"/>
      <c r="I293" s="139"/>
      <c r="J293" s="4">
        <f t="shared" si="52"/>
        <v>0</v>
      </c>
      <c r="M293"/>
      <c r="N293" s="8" t="str">
        <f t="shared" si="54"/>
        <v/>
      </c>
      <c r="O293" s="8" t="str">
        <f t="shared" si="55"/>
        <v>48</v>
      </c>
      <c r="P293" s="8" t="str">
        <f t="shared" si="56"/>
        <v/>
      </c>
    </row>
    <row r="294" spans="1:17" ht="18.75">
      <c r="A294" s="1"/>
      <c r="B294" s="2" t="s">
        <v>934</v>
      </c>
      <c r="C294" s="3"/>
      <c r="D294" s="3"/>
      <c r="G294" s="122"/>
      <c r="H294" s="139"/>
      <c r="I294" s="139"/>
      <c r="J294" s="4">
        <f t="shared" si="52"/>
        <v>0</v>
      </c>
      <c r="M294"/>
      <c r="N294" s="8" t="str">
        <f t="shared" si="54"/>
        <v/>
      </c>
      <c r="O294" s="8" t="str">
        <f t="shared" si="55"/>
        <v>48</v>
      </c>
      <c r="P294" s="8" t="str">
        <f t="shared" si="56"/>
        <v/>
      </c>
    </row>
    <row r="295" spans="1:17" ht="16.5">
      <c r="A295" s="1"/>
      <c r="G295" s="122"/>
      <c r="H295" s="139"/>
      <c r="I295" s="139"/>
      <c r="J295" s="4">
        <f t="shared" si="52"/>
        <v>0</v>
      </c>
      <c r="M295"/>
      <c r="N295" s="8" t="str">
        <f t="shared" si="54"/>
        <v/>
      </c>
      <c r="O295" s="8" t="str">
        <f t="shared" si="55"/>
        <v>487840</v>
      </c>
      <c r="P295" s="8" t="str">
        <f t="shared" si="56"/>
        <v/>
      </c>
    </row>
    <row r="296" spans="1:17">
      <c r="A296" s="5">
        <v>1</v>
      </c>
      <c r="B296" s="63" t="s">
        <v>936</v>
      </c>
      <c r="C296" s="84"/>
      <c r="D296" s="85"/>
      <c r="E296" s="6">
        <v>721</v>
      </c>
      <c r="F296" s="6">
        <v>0</v>
      </c>
      <c r="G296" s="207"/>
      <c r="H296" s="124" t="s">
        <v>1144</v>
      </c>
      <c r="I296" s="142"/>
      <c r="K296" s="6"/>
      <c r="L296" s="26"/>
      <c r="M296" s="4">
        <v>1</v>
      </c>
      <c r="N296" s="8" t="str">
        <f t="shared" si="54"/>
        <v/>
      </c>
      <c r="O296" s="8" t="str">
        <f t="shared" si="55"/>
        <v>480</v>
      </c>
      <c r="P296" s="8" t="str">
        <f t="shared" si="56"/>
        <v/>
      </c>
    </row>
    <row r="297" spans="1:17">
      <c r="A297" s="5">
        <v>2</v>
      </c>
      <c r="B297" s="63" t="s">
        <v>1027</v>
      </c>
      <c r="C297" s="84"/>
      <c r="D297" s="85"/>
      <c r="E297" s="6">
        <v>782</v>
      </c>
      <c r="F297" s="6">
        <v>0</v>
      </c>
      <c r="G297" s="207"/>
      <c r="H297" s="141"/>
      <c r="I297" s="142"/>
      <c r="J297" s="4">
        <f t="shared" ref="J297" si="57">L297*K297</f>
        <v>0</v>
      </c>
      <c r="K297" s="6"/>
      <c r="L297" s="6"/>
      <c r="M297">
        <v>1</v>
      </c>
      <c r="N297" t="str">
        <f t="shared" si="54"/>
        <v/>
      </c>
      <c r="O297" s="8" t="str">
        <f t="shared" si="55"/>
        <v>480</v>
      </c>
      <c r="P297" s="8" t="str">
        <f t="shared" si="56"/>
        <v/>
      </c>
    </row>
    <row r="298" spans="1:17">
      <c r="A298" s="5">
        <v>3</v>
      </c>
      <c r="B298" s="63"/>
      <c r="C298" s="84"/>
      <c r="D298" s="85"/>
      <c r="E298" s="26"/>
      <c r="F298" s="26"/>
      <c r="G298" s="145"/>
      <c r="H298" s="124"/>
      <c r="I298" s="125"/>
      <c r="K298" s="94"/>
      <c r="L298" s="94"/>
      <c r="M298"/>
      <c r="N298" t="str">
        <f t="shared" si="54"/>
        <v/>
      </c>
      <c r="O298" s="8" t="str">
        <f t="shared" si="55"/>
        <v>480</v>
      </c>
      <c r="P298" s="8" t="str">
        <f t="shared" si="56"/>
        <v/>
      </c>
    </row>
    <row r="299" spans="1:17">
      <c r="A299" s="73">
        <v>4</v>
      </c>
      <c r="B299" s="309"/>
      <c r="C299" s="310"/>
      <c r="D299" s="310"/>
      <c r="E299" s="311"/>
      <c r="F299" s="311"/>
      <c r="G299" s="301"/>
      <c r="H299" s="301"/>
      <c r="I299" s="301"/>
      <c r="J299" s="9">
        <f>L299*K299</f>
        <v>1666</v>
      </c>
      <c r="K299" s="311">
        <v>833</v>
      </c>
      <c r="L299" s="311">
        <v>2</v>
      </c>
      <c r="M299" s="9"/>
      <c r="N299" t="str">
        <f t="shared" si="54"/>
        <v/>
      </c>
      <c r="O299" s="8" t="str">
        <f t="shared" si="55"/>
        <v>480</v>
      </c>
      <c r="P299" s="8" t="str">
        <f t="shared" si="56"/>
        <v/>
      </c>
      <c r="Q299"/>
    </row>
    <row r="300" spans="1:17">
      <c r="A300" s="62"/>
      <c r="B300"/>
      <c r="C300"/>
      <c r="D300"/>
      <c r="E300"/>
      <c r="F300"/>
      <c r="G300" s="122"/>
      <c r="H300" s="123"/>
      <c r="I300" s="123"/>
      <c r="K300" s="312"/>
      <c r="L300"/>
      <c r="M300"/>
      <c r="N300" t="str">
        <f t="shared" si="54"/>
        <v/>
      </c>
      <c r="O300" s="8" t="str">
        <f t="shared" si="55"/>
        <v>48</v>
      </c>
      <c r="P300" s="8" t="str">
        <f t="shared" si="56"/>
        <v/>
      </c>
      <c r="Q300"/>
    </row>
    <row r="301" spans="1:17">
      <c r="A301" s="62"/>
      <c r="B301"/>
      <c r="C301"/>
      <c r="D301"/>
      <c r="E301"/>
      <c r="F301"/>
      <c r="G301" s="122"/>
      <c r="H301" s="123"/>
      <c r="I301" s="123"/>
      <c r="L301"/>
      <c r="M301"/>
      <c r="N301" s="8" t="str">
        <f t="shared" si="54"/>
        <v/>
      </c>
      <c r="O301" s="8" t="str">
        <f t="shared" si="55"/>
        <v>480</v>
      </c>
      <c r="P301" s="8" t="str">
        <f t="shared" si="56"/>
        <v/>
      </c>
      <c r="Q301"/>
    </row>
    <row r="302" spans="1:17" ht="18.75">
      <c r="A302" s="1"/>
      <c r="B302" s="2" t="s">
        <v>944</v>
      </c>
      <c r="C302" s="3"/>
      <c r="D302" s="3"/>
      <c r="G302" s="122"/>
      <c r="H302" s="139"/>
      <c r="I302" s="139"/>
      <c r="J302" s="4">
        <f t="shared" ref="J302:J303" si="58">L302*K302</f>
        <v>0</v>
      </c>
      <c r="M302"/>
      <c r="N302" s="8" t="str">
        <f t="shared" si="54"/>
        <v/>
      </c>
      <c r="O302" s="8" t="str">
        <f t="shared" si="55"/>
        <v>480</v>
      </c>
      <c r="P302" s="8" t="str">
        <f t="shared" si="56"/>
        <v/>
      </c>
      <c r="Q302"/>
    </row>
    <row r="303" spans="1:17" ht="16.5">
      <c r="A303" s="1"/>
      <c r="G303" s="122"/>
      <c r="H303" s="139"/>
      <c r="I303" s="139"/>
      <c r="J303" s="4">
        <f t="shared" si="58"/>
        <v>0</v>
      </c>
      <c r="M303"/>
      <c r="N303" s="8" t="str">
        <f t="shared" si="54"/>
        <v/>
      </c>
      <c r="O303" s="8" t="str">
        <f t="shared" si="55"/>
        <v>48</v>
      </c>
      <c r="P303" s="8" t="str">
        <f t="shared" si="56"/>
        <v/>
      </c>
      <c r="Q303"/>
    </row>
    <row r="304" spans="1:17">
      <c r="A304" s="5">
        <v>1</v>
      </c>
      <c r="B304" s="63" t="s">
        <v>640</v>
      </c>
      <c r="C304" s="84"/>
      <c r="D304" s="85"/>
      <c r="E304" s="6">
        <v>742</v>
      </c>
      <c r="F304" s="6">
        <v>0</v>
      </c>
      <c r="G304" s="207"/>
      <c r="H304" s="141"/>
      <c r="I304" s="142"/>
      <c r="K304" s="6"/>
      <c r="L304" s="26"/>
      <c r="M304">
        <v>1</v>
      </c>
      <c r="N304" s="8" t="str">
        <f t="shared" si="54"/>
        <v/>
      </c>
      <c r="O304" s="8" t="str">
        <f t="shared" si="55"/>
        <v>480</v>
      </c>
      <c r="P304" s="8" t="str">
        <f t="shared" si="56"/>
        <v/>
      </c>
      <c r="Q304"/>
    </row>
    <row r="305" spans="1:17">
      <c r="A305" s="5">
        <v>2</v>
      </c>
      <c r="B305" s="63" t="s">
        <v>1053</v>
      </c>
      <c r="C305" s="84"/>
      <c r="D305" s="84"/>
      <c r="E305" s="26">
        <v>719</v>
      </c>
      <c r="F305" s="26">
        <v>0</v>
      </c>
      <c r="G305" s="331"/>
      <c r="H305" s="124"/>
      <c r="I305" s="124"/>
      <c r="K305" s="26"/>
      <c r="L305" s="26"/>
      <c r="M305">
        <v>1</v>
      </c>
      <c r="N305" s="8" t="str">
        <f t="shared" si="54"/>
        <v/>
      </c>
      <c r="O305" s="8" t="str">
        <f t="shared" si="55"/>
        <v>480</v>
      </c>
      <c r="P305" s="8" t="str">
        <f t="shared" si="56"/>
        <v/>
      </c>
      <c r="Q305"/>
    </row>
    <row r="306" spans="1:17">
      <c r="A306" s="5">
        <v>3</v>
      </c>
      <c r="B306" s="63"/>
      <c r="C306" s="84"/>
      <c r="D306" s="85"/>
      <c r="E306" s="26"/>
      <c r="F306" s="26"/>
      <c r="G306" s="145"/>
      <c r="H306" s="124"/>
      <c r="I306" s="125"/>
      <c r="K306" s="94"/>
      <c r="L306" s="94"/>
      <c r="M306"/>
      <c r="N306" s="8" t="str">
        <f t="shared" si="54"/>
        <v/>
      </c>
      <c r="O306" s="8" t="str">
        <f t="shared" si="55"/>
        <v>48</v>
      </c>
      <c r="P306" s="8" t="str">
        <f t="shared" si="56"/>
        <v/>
      </c>
      <c r="Q306"/>
    </row>
    <row r="307" spans="1:17">
      <c r="A307" s="73">
        <v>4</v>
      </c>
      <c r="B307" s="309"/>
      <c r="C307" s="310"/>
      <c r="D307" s="310"/>
      <c r="E307" s="311"/>
      <c r="F307" s="311"/>
      <c r="G307" s="301"/>
      <c r="H307" s="301"/>
      <c r="I307" s="301"/>
      <c r="J307" s="9">
        <f>L307*K307</f>
        <v>2499</v>
      </c>
      <c r="K307" s="311">
        <v>833</v>
      </c>
      <c r="L307" s="311">
        <v>3</v>
      </c>
      <c r="M307"/>
      <c r="N307" s="8" t="str">
        <f t="shared" si="54"/>
        <v/>
      </c>
      <c r="O307" s="8" t="str">
        <f t="shared" si="55"/>
        <v>48</v>
      </c>
      <c r="P307" s="8" t="str">
        <f t="shared" si="56"/>
        <v/>
      </c>
    </row>
    <row r="308" spans="1:17">
      <c r="A308" s="62"/>
      <c r="B308"/>
      <c r="E308"/>
      <c r="F308"/>
      <c r="G308" s="122"/>
      <c r="H308" s="139"/>
      <c r="I308" s="139"/>
      <c r="L308"/>
      <c r="M308"/>
      <c r="N308" s="8" t="str">
        <f t="shared" si="54"/>
        <v/>
      </c>
      <c r="O308" s="8" t="str">
        <f t="shared" si="55"/>
        <v>48</v>
      </c>
      <c r="P308" s="8" t="str">
        <f t="shared" si="56"/>
        <v/>
      </c>
    </row>
    <row r="309" spans="1:17">
      <c r="A309" s="62"/>
      <c r="B309"/>
      <c r="E309"/>
      <c r="F309"/>
      <c r="G309" s="122"/>
      <c r="H309" s="139"/>
      <c r="I309" s="139"/>
      <c r="M309"/>
      <c r="N309" s="8" t="str">
        <f t="shared" si="54"/>
        <v/>
      </c>
      <c r="O309" s="8" t="str">
        <f t="shared" si="55"/>
        <v>48</v>
      </c>
      <c r="P309" s="8" t="str">
        <f t="shared" si="56"/>
        <v/>
      </c>
    </row>
    <row r="310" spans="1:17">
      <c r="A310" s="62"/>
      <c r="B310"/>
      <c r="E310"/>
      <c r="F310"/>
      <c r="G310" s="122"/>
      <c r="H310" s="139"/>
      <c r="I310" s="139"/>
      <c r="L310"/>
      <c r="M310"/>
      <c r="N310" s="8" t="str">
        <f t="shared" si="54"/>
        <v/>
      </c>
      <c r="O310" s="8" t="str">
        <f t="shared" si="55"/>
        <v>48</v>
      </c>
      <c r="P310" s="8" t="str">
        <f>IF(F485=100,"48"&amp;J485&amp;"","")</f>
        <v/>
      </c>
    </row>
    <row r="311" spans="1:17">
      <c r="A311" s="62"/>
      <c r="B311" s="106"/>
      <c r="C311" s="106"/>
      <c r="D311" s="106"/>
      <c r="E311" s="106"/>
      <c r="F311" s="106"/>
      <c r="G311" s="283"/>
      <c r="H311" s="313"/>
      <c r="I311" s="313"/>
      <c r="K311" s="106"/>
      <c r="L311" s="106"/>
      <c r="M311"/>
      <c r="N311" s="8" t="str">
        <f t="shared" si="54"/>
        <v/>
      </c>
      <c r="O311" s="8" t="str">
        <f t="shared" si="55"/>
        <v>487840</v>
      </c>
      <c r="P311" s="8" t="str">
        <f t="shared" si="56"/>
        <v/>
      </c>
    </row>
    <row r="312" spans="1:17">
      <c r="A312" s="55">
        <v>17</v>
      </c>
      <c r="G312" s="122"/>
      <c r="H312" s="139"/>
      <c r="I312" s="139"/>
      <c r="N312" s="8" t="str">
        <f t="shared" si="54"/>
        <v/>
      </c>
      <c r="O312" s="8" t="str">
        <f t="shared" si="55"/>
        <v>480</v>
      </c>
      <c r="P312" s="8" t="str">
        <f t="shared" si="56"/>
        <v/>
      </c>
    </row>
    <row r="313" spans="1:17">
      <c r="G313" s="122"/>
      <c r="H313" s="139"/>
      <c r="I313" s="139"/>
      <c r="J313" s="4">
        <f t="shared" si="52"/>
        <v>0</v>
      </c>
      <c r="N313" s="8" t="str">
        <f t="shared" si="54"/>
        <v/>
      </c>
      <c r="O313" s="8" t="str">
        <f t="shared" si="55"/>
        <v>480</v>
      </c>
      <c r="P313" s="8" t="str">
        <f t="shared" si="56"/>
        <v/>
      </c>
    </row>
    <row r="314" spans="1:17" ht="18.75">
      <c r="A314" s="1"/>
      <c r="B314" s="2" t="s">
        <v>30</v>
      </c>
      <c r="C314" s="3"/>
      <c r="D314" s="3"/>
      <c r="G314" s="122"/>
      <c r="H314" s="139"/>
      <c r="I314" s="139"/>
      <c r="J314" s="4">
        <f t="shared" si="52"/>
        <v>0</v>
      </c>
      <c r="N314" s="8" t="str">
        <f t="shared" ref="N314:N343" si="59">IF(F489&gt;0,"48"&amp;J489&amp;"","")</f>
        <v/>
      </c>
      <c r="O314" s="8" t="str">
        <f t="shared" ref="O314:O343" si="60">"48"&amp;J489&amp;""</f>
        <v>480</v>
      </c>
      <c r="P314" s="8" t="str">
        <f t="shared" si="56"/>
        <v/>
      </c>
    </row>
    <row r="315" spans="1:17" ht="16.5">
      <c r="A315" s="1"/>
      <c r="G315" s="122"/>
      <c r="H315" s="139"/>
      <c r="I315" s="139"/>
      <c r="J315" s="4">
        <f t="shared" si="52"/>
        <v>0</v>
      </c>
      <c r="N315" s="8" t="str">
        <f t="shared" si="59"/>
        <v/>
      </c>
      <c r="O315" s="8" t="str">
        <f t="shared" si="60"/>
        <v>480</v>
      </c>
      <c r="P315" s="8" t="str">
        <f t="shared" si="56"/>
        <v/>
      </c>
    </row>
    <row r="316" spans="1:17">
      <c r="A316" s="5">
        <v>1</v>
      </c>
      <c r="B316" s="120" t="s">
        <v>352</v>
      </c>
      <c r="C316" s="124"/>
      <c r="D316" s="124"/>
      <c r="E316" s="41">
        <v>807</v>
      </c>
      <c r="F316" s="41">
        <v>0</v>
      </c>
      <c r="G316" s="331"/>
      <c r="H316" s="141"/>
      <c r="I316" s="142"/>
      <c r="K316" s="41"/>
      <c r="L316" s="41"/>
      <c r="M316" s="123">
        <v>1</v>
      </c>
      <c r="N316" s="8" t="str">
        <f t="shared" si="59"/>
        <v/>
      </c>
      <c r="O316" s="8" t="str">
        <f t="shared" si="60"/>
        <v>480</v>
      </c>
      <c r="P316" s="8" t="str">
        <f t="shared" ref="P316:P343" si="61">IF(F491=100,"48"&amp;J491&amp;"","")</f>
        <v/>
      </c>
      <c r="Q316" s="4">
        <v>1</v>
      </c>
    </row>
    <row r="317" spans="1:17">
      <c r="A317" s="5">
        <v>2</v>
      </c>
      <c r="B317" s="63" t="s">
        <v>440</v>
      </c>
      <c r="C317" s="84"/>
      <c r="D317" s="84"/>
      <c r="E317" s="26">
        <v>807</v>
      </c>
      <c r="F317" s="26">
        <v>0</v>
      </c>
      <c r="G317" s="331"/>
      <c r="H317" s="124"/>
      <c r="I317" s="125"/>
      <c r="K317" s="26"/>
      <c r="L317" s="26"/>
      <c r="M317">
        <v>1</v>
      </c>
      <c r="N317" s="8" t="str">
        <f t="shared" si="59"/>
        <v/>
      </c>
      <c r="O317" s="8" t="str">
        <f t="shared" si="60"/>
        <v>480</v>
      </c>
      <c r="P317" s="8" t="str">
        <f t="shared" si="61"/>
        <v/>
      </c>
      <c r="Q317" s="4">
        <v>1</v>
      </c>
    </row>
    <row r="318" spans="1:17">
      <c r="A318" s="5">
        <v>3</v>
      </c>
      <c r="B318" s="123" t="s">
        <v>547</v>
      </c>
      <c r="C318" s="139"/>
      <c r="D318" s="139"/>
      <c r="E318" s="123">
        <v>765</v>
      </c>
      <c r="F318" s="123">
        <v>0</v>
      </c>
      <c r="G318" s="325"/>
      <c r="H318" s="139"/>
      <c r="I318" s="288"/>
      <c r="K318" s="139"/>
      <c r="L318" s="139"/>
      <c r="M318" s="123">
        <v>1</v>
      </c>
      <c r="N318" s="8" t="str">
        <f t="shared" si="59"/>
        <v/>
      </c>
      <c r="O318" s="8" t="str">
        <f t="shared" si="60"/>
        <v>48</v>
      </c>
      <c r="P318" s="8" t="str">
        <f t="shared" si="61"/>
        <v/>
      </c>
      <c r="Q318" s="4">
        <v>1</v>
      </c>
    </row>
    <row r="319" spans="1:17">
      <c r="A319" s="5">
        <v>4</v>
      </c>
      <c r="B319" s="120" t="s">
        <v>548</v>
      </c>
      <c r="C319" s="141"/>
      <c r="D319" s="141"/>
      <c r="E319" s="121">
        <v>765</v>
      </c>
      <c r="F319" s="121">
        <v>0</v>
      </c>
      <c r="G319" s="331"/>
      <c r="H319" s="141"/>
      <c r="I319" s="142"/>
      <c r="K319" s="41"/>
      <c r="L319" s="41"/>
      <c r="M319" s="123">
        <v>1</v>
      </c>
      <c r="N319" s="8" t="str">
        <f t="shared" si="59"/>
        <v/>
      </c>
      <c r="O319" s="8" t="str">
        <f t="shared" si="60"/>
        <v>480</v>
      </c>
      <c r="P319" s="8" t="str">
        <f t="shared" si="61"/>
        <v/>
      </c>
      <c r="Q319">
        <v>1</v>
      </c>
    </row>
    <row r="320" spans="1:17">
      <c r="A320" s="5">
        <v>5</v>
      </c>
      <c r="B320" s="120" t="s">
        <v>838</v>
      </c>
      <c r="C320" s="141"/>
      <c r="D320" s="141"/>
      <c r="E320" s="121">
        <v>850</v>
      </c>
      <c r="F320" s="121">
        <v>0</v>
      </c>
      <c r="G320" s="331"/>
      <c r="H320" s="141"/>
      <c r="I320" s="142"/>
      <c r="K320" s="41"/>
      <c r="L320" s="41"/>
      <c r="M320" s="123">
        <v>1</v>
      </c>
      <c r="N320" s="8" t="str">
        <f t="shared" si="59"/>
        <v/>
      </c>
      <c r="O320" s="8" t="str">
        <f t="shared" si="60"/>
        <v>480</v>
      </c>
      <c r="P320" s="8" t="str">
        <f t="shared" si="61"/>
        <v/>
      </c>
      <c r="Q320">
        <v>1</v>
      </c>
    </row>
    <row r="321" spans="1:17">
      <c r="A321" s="5">
        <v>6</v>
      </c>
      <c r="B321" s="120" t="s">
        <v>639</v>
      </c>
      <c r="C321" s="124"/>
      <c r="D321" s="125"/>
      <c r="E321" s="41">
        <v>807</v>
      </c>
      <c r="F321" s="41">
        <v>0</v>
      </c>
      <c r="G321" s="207"/>
      <c r="H321" s="141"/>
      <c r="I321" s="142"/>
      <c r="J321" s="139"/>
      <c r="K321" s="41"/>
      <c r="L321" s="41"/>
      <c r="M321" s="123">
        <v>1</v>
      </c>
      <c r="N321" s="8" t="str">
        <f t="shared" si="59"/>
        <v/>
      </c>
      <c r="O321" s="8" t="str">
        <f t="shared" si="60"/>
        <v>480</v>
      </c>
      <c r="P321" s="8" t="str">
        <f t="shared" si="61"/>
        <v/>
      </c>
      <c r="Q321">
        <v>1</v>
      </c>
    </row>
    <row r="322" spans="1:17">
      <c r="A322" s="5">
        <v>7</v>
      </c>
      <c r="B322" s="120" t="s">
        <v>929</v>
      </c>
      <c r="C322" s="124"/>
      <c r="D322" s="125"/>
      <c r="E322" s="41">
        <v>850</v>
      </c>
      <c r="F322" s="41">
        <v>0</v>
      </c>
      <c r="G322" s="207"/>
      <c r="H322" s="141"/>
      <c r="I322" s="142"/>
      <c r="K322" s="41"/>
      <c r="L322" s="41"/>
      <c r="M322" s="123">
        <v>1</v>
      </c>
      <c r="N322" s="8" t="str">
        <f t="shared" si="59"/>
        <v/>
      </c>
      <c r="O322" s="8" t="str">
        <f t="shared" si="60"/>
        <v>48</v>
      </c>
      <c r="P322" s="8" t="str">
        <f t="shared" si="61"/>
        <v/>
      </c>
      <c r="Q322">
        <v>1</v>
      </c>
    </row>
    <row r="323" spans="1:17">
      <c r="A323" s="5">
        <v>8</v>
      </c>
      <c r="B323" s="120" t="s">
        <v>853</v>
      </c>
      <c r="C323" s="124"/>
      <c r="D323" s="125"/>
      <c r="E323" s="120">
        <v>900</v>
      </c>
      <c r="F323" s="121">
        <v>0</v>
      </c>
      <c r="G323" s="325"/>
      <c r="H323" s="124"/>
      <c r="I323" s="125"/>
      <c r="K323" s="121"/>
      <c r="L323" s="121"/>
      <c r="M323" s="123">
        <v>1</v>
      </c>
      <c r="N323" s="8" t="str">
        <f t="shared" si="59"/>
        <v/>
      </c>
      <c r="O323" s="8" t="str">
        <f t="shared" si="60"/>
        <v>48</v>
      </c>
      <c r="P323" s="8" t="str">
        <f t="shared" si="61"/>
        <v/>
      </c>
      <c r="Q323">
        <v>1</v>
      </c>
    </row>
    <row r="324" spans="1:17">
      <c r="A324" s="5">
        <v>9</v>
      </c>
      <c r="B324" s="144" t="s">
        <v>1039</v>
      </c>
      <c r="C324" s="190"/>
      <c r="D324" s="190"/>
      <c r="E324" s="271"/>
      <c r="F324" s="271"/>
      <c r="G324" s="331"/>
      <c r="H324" s="146"/>
      <c r="I324" s="147"/>
      <c r="J324" s="9"/>
      <c r="K324" s="56"/>
      <c r="L324" s="56"/>
      <c r="M324" s="9">
        <v>1</v>
      </c>
      <c r="N324" s="8" t="str">
        <f t="shared" si="59"/>
        <v/>
      </c>
      <c r="O324" s="8" t="str">
        <f t="shared" si="60"/>
        <v>480</v>
      </c>
      <c r="P324" s="8" t="str">
        <f t="shared" si="61"/>
        <v/>
      </c>
      <c r="Q324">
        <v>1</v>
      </c>
    </row>
    <row r="325" spans="1:17">
      <c r="A325" s="5">
        <v>10</v>
      </c>
      <c r="B325" s="144" t="s">
        <v>1021</v>
      </c>
      <c r="C325" s="190"/>
      <c r="D325" s="190"/>
      <c r="E325" s="56">
        <v>807</v>
      </c>
      <c r="F325" s="56">
        <v>0</v>
      </c>
      <c r="G325" s="146"/>
      <c r="H325" s="146"/>
      <c r="I325" s="147"/>
      <c r="J325" s="9"/>
      <c r="K325" s="56"/>
      <c r="L325" s="56"/>
      <c r="M325" s="9">
        <v>1</v>
      </c>
      <c r="N325" s="8" t="str">
        <f t="shared" si="59"/>
        <v/>
      </c>
      <c r="O325" s="8" t="str">
        <f t="shared" si="60"/>
        <v>480</v>
      </c>
      <c r="P325" s="8" t="str">
        <f t="shared" si="61"/>
        <v/>
      </c>
      <c r="Q325">
        <v>1</v>
      </c>
    </row>
    <row r="326" spans="1:17">
      <c r="A326" s="5">
        <v>11</v>
      </c>
      <c r="B326" s="145"/>
      <c r="C326" s="146"/>
      <c r="D326" s="146"/>
      <c r="E326" s="132"/>
      <c r="F326" s="132"/>
      <c r="G326" s="146"/>
      <c r="H326" s="146"/>
      <c r="I326" s="147"/>
      <c r="J326" s="122"/>
      <c r="K326" s="132"/>
      <c r="L326" s="132"/>
      <c r="M326" s="122"/>
      <c r="N326" s="8" t="str">
        <f t="shared" si="59"/>
        <v/>
      </c>
      <c r="O326" s="8" t="str">
        <f t="shared" si="60"/>
        <v>48</v>
      </c>
      <c r="P326" s="8" t="str">
        <f t="shared" si="61"/>
        <v/>
      </c>
      <c r="Q326">
        <v>1</v>
      </c>
    </row>
    <row r="327" spans="1:17">
      <c r="A327" s="195">
        <v>12</v>
      </c>
      <c r="B327" s="63"/>
      <c r="C327" s="84"/>
      <c r="D327" s="84"/>
      <c r="E327" s="26"/>
      <c r="F327" s="26"/>
      <c r="G327" s="146"/>
      <c r="H327" s="124"/>
      <c r="I327" s="125"/>
      <c r="K327" s="139"/>
      <c r="L327" s="139"/>
      <c r="M327" s="123"/>
      <c r="N327" s="8" t="str">
        <f t="shared" si="59"/>
        <v/>
      </c>
      <c r="O327" s="8" t="str">
        <f t="shared" si="60"/>
        <v>48</v>
      </c>
      <c r="P327" s="8" t="str">
        <f t="shared" si="61"/>
        <v/>
      </c>
      <c r="Q327">
        <v>1</v>
      </c>
    </row>
    <row r="328" spans="1:17">
      <c r="A328" s="62">
        <v>13</v>
      </c>
      <c r="B328" s="356"/>
      <c r="C328" s="360"/>
      <c r="D328" s="361"/>
      <c r="E328" s="6">
        <v>49</v>
      </c>
      <c r="F328" s="6"/>
      <c r="G328" s="145"/>
      <c r="H328" s="141"/>
      <c r="I328" s="142"/>
      <c r="K328" s="6"/>
      <c r="L328" s="6"/>
      <c r="M328" s="9"/>
      <c r="N328" s="8" t="str">
        <f t="shared" si="59"/>
        <v/>
      </c>
      <c r="O328" s="8" t="str">
        <f t="shared" si="60"/>
        <v>487056</v>
      </c>
      <c r="P328" s="8" t="str">
        <f t="shared" si="61"/>
        <v/>
      </c>
      <c r="Q328">
        <v>1</v>
      </c>
    </row>
    <row r="329" spans="1:17">
      <c r="A329" s="62"/>
      <c r="B329" s="123"/>
      <c r="C329" s="139"/>
      <c r="D329" s="139"/>
      <c r="E329" s="123"/>
      <c r="F329" s="123"/>
      <c r="G329" s="122"/>
      <c r="H329" s="139"/>
      <c r="I329" s="288"/>
      <c r="K329" s="139"/>
      <c r="L329" s="139"/>
      <c r="M329" s="123"/>
      <c r="N329" s="8" t="str">
        <f t="shared" si="59"/>
        <v/>
      </c>
      <c r="O329" s="8" t="str">
        <f t="shared" si="60"/>
        <v>480</v>
      </c>
      <c r="P329" s="8" t="str">
        <f t="shared" si="61"/>
        <v/>
      </c>
    </row>
    <row r="330" spans="1:17">
      <c r="A330" s="62"/>
      <c r="G330" s="122"/>
      <c r="J330">
        <f>K330*L330</f>
        <v>9350</v>
      </c>
      <c r="K330" s="26">
        <v>935</v>
      </c>
      <c r="L330" s="26">
        <v>10</v>
      </c>
      <c r="M330"/>
      <c r="N330" s="8" t="str">
        <f t="shared" si="59"/>
        <v/>
      </c>
      <c r="O330" s="8" t="str">
        <f t="shared" si="60"/>
        <v>480</v>
      </c>
      <c r="P330" s="8" t="str">
        <f t="shared" si="61"/>
        <v/>
      </c>
    </row>
    <row r="331" spans="1:17">
      <c r="A331" s="62"/>
      <c r="B331" s="103"/>
      <c r="C331" s="103"/>
      <c r="D331" s="103"/>
      <c r="E331" s="103"/>
      <c r="F331" s="103"/>
      <c r="G331" s="122"/>
      <c r="H331" s="168"/>
      <c r="I331" s="168"/>
      <c r="J331" s="4">
        <f t="shared" si="52"/>
        <v>0</v>
      </c>
      <c r="K331" s="103"/>
      <c r="L331" s="103"/>
      <c r="M331" s="103"/>
      <c r="N331" s="8" t="str">
        <f t="shared" si="59"/>
        <v/>
      </c>
      <c r="O331" s="8" t="str">
        <f t="shared" si="60"/>
        <v>480</v>
      </c>
      <c r="P331" s="8" t="str">
        <f t="shared" si="61"/>
        <v/>
      </c>
    </row>
    <row r="332" spans="1:17">
      <c r="A332" s="40"/>
      <c r="B332"/>
      <c r="E332"/>
      <c r="F332"/>
      <c r="G332" s="122"/>
      <c r="H332" s="139"/>
      <c r="I332" s="139"/>
      <c r="J332" s="4">
        <f t="shared" si="52"/>
        <v>0</v>
      </c>
      <c r="M332"/>
      <c r="N332" s="8" t="str">
        <f t="shared" si="59"/>
        <v/>
      </c>
      <c r="O332" s="8" t="str">
        <f t="shared" si="60"/>
        <v>480</v>
      </c>
      <c r="P332" s="8" t="str">
        <f t="shared" si="61"/>
        <v/>
      </c>
    </row>
    <row r="333" spans="1:17" ht="16.5">
      <c r="A333" s="1"/>
      <c r="G333" s="122"/>
      <c r="H333" s="139"/>
      <c r="I333" s="139"/>
      <c r="J333" s="4">
        <f t="shared" si="52"/>
        <v>0</v>
      </c>
      <c r="N333" s="8" t="str">
        <f t="shared" si="59"/>
        <v/>
      </c>
      <c r="O333" s="8" t="str">
        <f t="shared" si="60"/>
        <v>480</v>
      </c>
      <c r="P333" s="8" t="str">
        <f t="shared" si="61"/>
        <v/>
      </c>
    </row>
    <row r="334" spans="1:17" ht="18.75">
      <c r="A334" s="62"/>
      <c r="B334" s="128" t="s">
        <v>313</v>
      </c>
      <c r="C334"/>
      <c r="D334"/>
      <c r="G334" s="122"/>
      <c r="H334" s="139"/>
      <c r="I334" s="139"/>
      <c r="J334" s="4">
        <f t="shared" si="52"/>
        <v>0</v>
      </c>
      <c r="N334" s="8" t="str">
        <f t="shared" si="59"/>
        <v/>
      </c>
      <c r="O334" s="8" t="str">
        <f t="shared" si="60"/>
        <v>48</v>
      </c>
      <c r="P334" s="8" t="str">
        <f t="shared" si="61"/>
        <v/>
      </c>
    </row>
    <row r="335" spans="1:17">
      <c r="A335" s="62"/>
      <c r="B335"/>
      <c r="C335"/>
      <c r="D335"/>
      <c r="G335" s="122"/>
      <c r="H335" s="139"/>
      <c r="I335" s="139"/>
      <c r="J335" s="4">
        <f t="shared" si="52"/>
        <v>0</v>
      </c>
      <c r="M335"/>
      <c r="N335" s="8" t="str">
        <f t="shared" si="59"/>
        <v/>
      </c>
      <c r="O335" s="8" t="str">
        <f t="shared" si="60"/>
        <v>48</v>
      </c>
      <c r="P335" s="8" t="str">
        <f t="shared" si="61"/>
        <v/>
      </c>
    </row>
    <row r="336" spans="1:17">
      <c r="A336" s="23">
        <v>1</v>
      </c>
      <c r="B336" s="63" t="s">
        <v>439</v>
      </c>
      <c r="C336" s="84"/>
      <c r="D336" s="85"/>
      <c r="E336" s="6">
        <v>807</v>
      </c>
      <c r="F336" s="6">
        <v>0</v>
      </c>
      <c r="G336" s="207"/>
      <c r="H336" s="141"/>
      <c r="I336" s="142"/>
      <c r="K336" s="26"/>
      <c r="L336" s="26"/>
      <c r="M336">
        <v>1</v>
      </c>
      <c r="N336" s="8" t="str">
        <f t="shared" si="59"/>
        <v/>
      </c>
      <c r="O336" s="8" t="str">
        <f t="shared" si="60"/>
        <v>480</v>
      </c>
      <c r="P336" s="8" t="str">
        <f t="shared" si="61"/>
        <v/>
      </c>
      <c r="Q336" s="4">
        <v>1</v>
      </c>
    </row>
    <row r="337" spans="1:17">
      <c r="A337" s="23">
        <v>2</v>
      </c>
      <c r="B337" s="120" t="s">
        <v>504</v>
      </c>
      <c r="C337" s="124"/>
      <c r="D337" s="125"/>
      <c r="E337" s="121">
        <v>784.5</v>
      </c>
      <c r="F337" s="121">
        <v>0</v>
      </c>
      <c r="G337" s="207"/>
      <c r="H337" s="141"/>
      <c r="I337" s="142"/>
      <c r="K337" s="41"/>
      <c r="L337" s="41"/>
      <c r="M337" s="123">
        <v>1</v>
      </c>
      <c r="N337" s="8" t="str">
        <f t="shared" si="59"/>
        <v/>
      </c>
      <c r="O337" s="8" t="str">
        <f t="shared" si="60"/>
        <v>48</v>
      </c>
      <c r="P337" s="8" t="str">
        <f t="shared" si="61"/>
        <v/>
      </c>
      <c r="Q337" s="4">
        <v>1</v>
      </c>
    </row>
    <row r="338" spans="1:17">
      <c r="A338" s="23">
        <v>3</v>
      </c>
      <c r="B338" t="s">
        <v>835</v>
      </c>
      <c r="C338" s="65"/>
      <c r="D338" s="85"/>
      <c r="E338" s="6">
        <v>850</v>
      </c>
      <c r="F338" s="6">
        <v>0</v>
      </c>
      <c r="G338" s="207"/>
      <c r="H338" s="141"/>
      <c r="I338" s="142"/>
      <c r="K338" s="26"/>
      <c r="L338" s="26"/>
      <c r="M338">
        <v>1</v>
      </c>
      <c r="N338" s="8" t="str">
        <f t="shared" si="59"/>
        <v/>
      </c>
      <c r="O338" s="8" t="str">
        <f t="shared" si="60"/>
        <v>480</v>
      </c>
      <c r="P338" s="8" t="str">
        <f t="shared" si="61"/>
        <v/>
      </c>
      <c r="Q338" s="4">
        <v>1</v>
      </c>
    </row>
    <row r="339" spans="1:17">
      <c r="A339" s="23">
        <v>4</v>
      </c>
      <c r="B339" s="120" t="s">
        <v>881</v>
      </c>
      <c r="C339" s="124"/>
      <c r="D339" s="125"/>
      <c r="E339" s="287"/>
      <c r="F339" s="287"/>
      <c r="G339" s="207"/>
      <c r="H339" s="141"/>
      <c r="I339" s="142"/>
      <c r="K339" s="41"/>
      <c r="L339" s="41"/>
      <c r="M339" s="139">
        <v>1</v>
      </c>
      <c r="N339" s="8" t="str">
        <f t="shared" si="59"/>
        <v/>
      </c>
      <c r="O339" s="8" t="str">
        <f t="shared" si="60"/>
        <v>48</v>
      </c>
      <c r="P339" s="8" t="str">
        <f t="shared" si="61"/>
        <v/>
      </c>
      <c r="Q339">
        <v>1</v>
      </c>
    </row>
    <row r="340" spans="1:17">
      <c r="A340" s="23">
        <v>5</v>
      </c>
      <c r="B340" s="63" t="s">
        <v>1085</v>
      </c>
      <c r="C340" s="65"/>
      <c r="D340" s="66"/>
      <c r="E340" s="6">
        <v>800</v>
      </c>
      <c r="F340" s="6">
        <v>0</v>
      </c>
      <c r="G340" s="207"/>
      <c r="H340" s="141"/>
      <c r="I340" s="142"/>
      <c r="K340" s="6"/>
      <c r="L340" s="6"/>
      <c r="M340" s="4">
        <v>1</v>
      </c>
      <c r="N340" s="8" t="str">
        <f t="shared" si="59"/>
        <v/>
      </c>
      <c r="O340" s="8" t="str">
        <f t="shared" si="60"/>
        <v>48</v>
      </c>
      <c r="P340" s="8" t="str">
        <f t="shared" si="61"/>
        <v/>
      </c>
      <c r="Q340">
        <v>1</v>
      </c>
    </row>
    <row r="341" spans="1:17">
      <c r="A341" s="23">
        <v>6</v>
      </c>
      <c r="B341" s="63" t="s">
        <v>859</v>
      </c>
      <c r="C341" s="65"/>
      <c r="D341" s="66"/>
      <c r="E341" s="6">
        <v>1350</v>
      </c>
      <c r="F341" s="6">
        <v>0</v>
      </c>
      <c r="G341" s="207"/>
      <c r="H341" s="141"/>
      <c r="I341" s="142"/>
      <c r="K341" s="6"/>
      <c r="L341" s="6"/>
      <c r="M341">
        <v>1</v>
      </c>
      <c r="N341" s="8" t="str">
        <f t="shared" si="59"/>
        <v/>
      </c>
      <c r="O341" s="8" t="str">
        <f t="shared" si="60"/>
        <v>480</v>
      </c>
      <c r="P341" s="8" t="str">
        <f t="shared" si="61"/>
        <v/>
      </c>
      <c r="Q341">
        <v>1</v>
      </c>
    </row>
    <row r="342" spans="1:17">
      <c r="A342" s="291">
        <v>7</v>
      </c>
      <c r="B342" s="63" t="s">
        <v>998</v>
      </c>
      <c r="C342" s="65"/>
      <c r="D342" s="66"/>
      <c r="E342" s="6">
        <v>850</v>
      </c>
      <c r="F342" s="6">
        <v>0</v>
      </c>
      <c r="G342" s="207"/>
      <c r="H342" s="141"/>
      <c r="I342" s="142"/>
      <c r="K342" s="6"/>
      <c r="L342" s="6"/>
      <c r="M342">
        <v>1</v>
      </c>
      <c r="N342" s="8" t="str">
        <f t="shared" si="59"/>
        <v/>
      </c>
      <c r="O342" s="8" t="str">
        <f t="shared" si="60"/>
        <v>480</v>
      </c>
      <c r="P342" s="8" t="str">
        <f t="shared" si="61"/>
        <v/>
      </c>
      <c r="Q342">
        <v>1</v>
      </c>
    </row>
    <row r="343" spans="1:17">
      <c r="A343" s="291">
        <v>8</v>
      </c>
      <c r="B343" s="84"/>
      <c r="C343" s="65"/>
      <c r="D343" s="85"/>
      <c r="E343" s="6">
        <v>150</v>
      </c>
      <c r="F343" s="6"/>
      <c r="G343" s="145"/>
      <c r="H343" s="141"/>
      <c r="I343" s="142"/>
      <c r="K343" s="6"/>
      <c r="L343" s="6"/>
      <c r="M343"/>
      <c r="N343" s="8" t="str">
        <f t="shared" si="59"/>
        <v/>
      </c>
      <c r="O343" s="8" t="str">
        <f t="shared" si="60"/>
        <v>480</v>
      </c>
      <c r="P343" s="8" t="str">
        <f t="shared" si="61"/>
        <v/>
      </c>
      <c r="Q343">
        <v>1</v>
      </c>
    </row>
    <row r="344" spans="1:17">
      <c r="A344" s="40">
        <v>9</v>
      </c>
      <c r="B344"/>
      <c r="E344" s="67"/>
      <c r="F344" s="67"/>
      <c r="G344" s="122"/>
      <c r="H344" s="139"/>
      <c r="I344" s="139"/>
      <c r="K344"/>
      <c r="L344"/>
      <c r="M344"/>
      <c r="N344" s="8" t="str">
        <f>IF(F566&gt;0,"48"&amp;J566&amp;"","")</f>
        <v/>
      </c>
      <c r="O344" s="8" t="str">
        <f>"48"&amp;J566&amp;""</f>
        <v>480</v>
      </c>
      <c r="P344" s="8" t="str">
        <f>IF(F566=100,"48"&amp;J566&amp;"","")</f>
        <v/>
      </c>
      <c r="Q344">
        <v>1</v>
      </c>
    </row>
    <row r="345" spans="1:17">
      <c r="A345" s="40"/>
      <c r="B345" s="193"/>
      <c r="F345"/>
      <c r="G345" s="122"/>
      <c r="H345" s="139"/>
      <c r="I345" s="139"/>
      <c r="J345">
        <f>K345*L345</f>
        <v>5610</v>
      </c>
      <c r="K345" s="26">
        <v>935</v>
      </c>
      <c r="L345" s="26">
        <v>6</v>
      </c>
      <c r="M345"/>
      <c r="N345" s="8" t="str">
        <f>IF(F567&gt;0,"48"&amp;J567&amp;"","")</f>
        <v/>
      </c>
      <c r="O345" s="8" t="str">
        <f>"48"&amp;J567&amp;""</f>
        <v>480</v>
      </c>
      <c r="P345" s="8" t="str">
        <f>IF(F567=100,"48"&amp;J567&amp;"","")</f>
        <v/>
      </c>
      <c r="Q345">
        <v>1</v>
      </c>
    </row>
    <row r="346" spans="1:17">
      <c r="A346" s="40"/>
      <c r="B346" s="116"/>
      <c r="C346" s="192"/>
      <c r="D346" s="192"/>
      <c r="E346" s="193"/>
      <c r="F346" s="193"/>
      <c r="G346" s="303"/>
      <c r="H346" s="226"/>
      <c r="I346" s="226"/>
      <c r="J346" s="4">
        <f t="shared" ref="J346:J397" si="62">L346*K346</f>
        <v>0</v>
      </c>
      <c r="K346" s="193"/>
      <c r="L346"/>
      <c r="M346"/>
      <c r="N346" s="8" t="str">
        <f>IF(F568&gt;0,"48"&amp;J568&amp;"","")</f>
        <v/>
      </c>
      <c r="O346" s="8" t="str">
        <f>"48"&amp;J568&amp;""</f>
        <v>484400</v>
      </c>
      <c r="P346" s="8" t="str">
        <f>IF(F568=100,"48"&amp;J568&amp;"","")</f>
        <v/>
      </c>
      <c r="Q346">
        <v>1</v>
      </c>
    </row>
    <row r="347" spans="1:17">
      <c r="A347" s="40"/>
      <c r="B347" s="193"/>
      <c r="G347" s="122"/>
      <c r="H347" s="139"/>
      <c r="I347" s="139"/>
      <c r="J347" s="4">
        <f t="shared" si="62"/>
        <v>0</v>
      </c>
      <c r="K347"/>
      <c r="L347"/>
      <c r="M347"/>
      <c r="N347" s="8" t="str">
        <f>IF(F569&gt;0,"48"&amp;J569&amp;"","")</f>
        <v/>
      </c>
      <c r="O347" s="8" t="str">
        <f>"48"&amp;J569&amp;""</f>
        <v>480</v>
      </c>
      <c r="P347" s="8" t="str">
        <f>IF(F569=100,"48"&amp;J569&amp;"","")</f>
        <v/>
      </c>
      <c r="Q347">
        <v>1</v>
      </c>
    </row>
    <row r="348" spans="1:17">
      <c r="A348" s="116"/>
      <c r="B348" s="193"/>
      <c r="C348"/>
      <c r="D348"/>
      <c r="G348" s="122"/>
      <c r="H348" s="139"/>
      <c r="I348" s="139"/>
      <c r="J348" s="4">
        <f t="shared" si="62"/>
        <v>0</v>
      </c>
      <c r="K348"/>
      <c r="L348"/>
      <c r="N348" s="8" t="str">
        <f t="shared" ref="N348:N360" si="63">IF(F524&gt;0,"48"&amp;J524&amp;"","")</f>
        <v/>
      </c>
      <c r="O348" s="8" t="str">
        <f t="shared" ref="O348:O360" si="64">"48"&amp;J524&amp;""</f>
        <v>480</v>
      </c>
      <c r="P348" s="8" t="str">
        <f t="shared" ref="P348:P360" si="65">IF(F524=100,"48"&amp;J524&amp;"","")</f>
        <v/>
      </c>
      <c r="Q348">
        <v>1</v>
      </c>
    </row>
    <row r="349" spans="1:17" ht="18.75">
      <c r="A349" s="1"/>
      <c r="B349" s="2" t="s">
        <v>314</v>
      </c>
      <c r="C349" s="3"/>
      <c r="D349" s="3"/>
      <c r="G349" s="122"/>
      <c r="H349" s="139"/>
      <c r="I349" s="139"/>
      <c r="J349" s="4">
        <f t="shared" si="62"/>
        <v>0</v>
      </c>
      <c r="M349"/>
      <c r="N349" s="8" t="str">
        <f t="shared" si="63"/>
        <v/>
      </c>
      <c r="O349" s="8" t="str">
        <f t="shared" si="64"/>
        <v>480</v>
      </c>
      <c r="P349" s="8" t="str">
        <f t="shared" si="65"/>
        <v/>
      </c>
    </row>
    <row r="350" spans="1:17" ht="16.5">
      <c r="A350" s="1"/>
      <c r="G350" s="122"/>
      <c r="H350" s="139"/>
      <c r="I350" s="139"/>
      <c r="J350" s="4">
        <f t="shared" si="62"/>
        <v>0</v>
      </c>
      <c r="M350"/>
      <c r="N350" s="8" t="str">
        <f t="shared" si="63"/>
        <v/>
      </c>
      <c r="O350" s="8" t="str">
        <f t="shared" si="64"/>
        <v>480</v>
      </c>
      <c r="P350" s="8" t="str">
        <f t="shared" si="65"/>
        <v/>
      </c>
    </row>
    <row r="351" spans="1:17">
      <c r="A351" s="5">
        <v>1</v>
      </c>
      <c r="B351" s="63" t="s">
        <v>486</v>
      </c>
      <c r="C351" s="84"/>
      <c r="D351" s="85"/>
      <c r="E351" s="287"/>
      <c r="F351" s="287"/>
      <c r="G351" s="207"/>
      <c r="H351" s="141"/>
      <c r="I351" s="142"/>
      <c r="K351" s="6"/>
      <c r="L351" s="6"/>
      <c r="M351">
        <v>1</v>
      </c>
      <c r="N351" s="8" t="str">
        <f t="shared" si="63"/>
        <v/>
      </c>
      <c r="O351" s="8" t="str">
        <f t="shared" si="64"/>
        <v>48</v>
      </c>
      <c r="P351" s="8" t="str">
        <f t="shared" si="65"/>
        <v/>
      </c>
    </row>
    <row r="352" spans="1:17">
      <c r="A352" s="5">
        <v>2</v>
      </c>
      <c r="B352" s="63" t="s">
        <v>485</v>
      </c>
      <c r="C352" s="84"/>
      <c r="D352" s="85"/>
      <c r="E352" s="287"/>
      <c r="F352" s="287"/>
      <c r="G352" s="207"/>
      <c r="H352" s="141"/>
      <c r="I352" s="142"/>
      <c r="K352" s="6"/>
      <c r="L352" s="6"/>
      <c r="M352">
        <v>1</v>
      </c>
      <c r="N352" s="8" t="str">
        <f t="shared" si="63"/>
        <v/>
      </c>
      <c r="O352" s="8" t="str">
        <f t="shared" si="64"/>
        <v>480</v>
      </c>
      <c r="P352" s="8" t="str">
        <f t="shared" si="65"/>
        <v/>
      </c>
    </row>
    <row r="353" spans="1:17">
      <c r="A353" s="5">
        <v>3</v>
      </c>
      <c r="B353" s="63" t="s">
        <v>418</v>
      </c>
      <c r="C353" s="84"/>
      <c r="D353" s="85"/>
      <c r="E353" s="6">
        <v>882</v>
      </c>
      <c r="F353" s="6">
        <v>0</v>
      </c>
      <c r="G353" s="207"/>
      <c r="H353" s="141"/>
      <c r="I353" s="142"/>
      <c r="K353" s="6"/>
      <c r="L353" s="6"/>
      <c r="M353">
        <v>1</v>
      </c>
      <c r="N353" s="8" t="str">
        <f t="shared" si="63"/>
        <v/>
      </c>
      <c r="O353" s="8" t="str">
        <f t="shared" si="64"/>
        <v>480</v>
      </c>
      <c r="P353" s="8" t="str">
        <f t="shared" si="65"/>
        <v/>
      </c>
    </row>
    <row r="354" spans="1:17">
      <c r="A354" s="5">
        <v>4</v>
      </c>
      <c r="B354" s="120" t="s">
        <v>1046</v>
      </c>
      <c r="C354" s="124"/>
      <c r="D354" s="125"/>
      <c r="E354" s="121">
        <v>742</v>
      </c>
      <c r="F354" s="121">
        <v>0</v>
      </c>
      <c r="G354" s="207"/>
      <c r="H354" s="124"/>
      <c r="I354" s="125"/>
      <c r="K354" s="121"/>
      <c r="L354" s="121"/>
      <c r="M354" s="123">
        <v>1</v>
      </c>
      <c r="N354" s="8" t="str">
        <f t="shared" si="63"/>
        <v/>
      </c>
      <c r="O354" s="8" t="str">
        <f t="shared" si="64"/>
        <v>48</v>
      </c>
      <c r="P354" s="8" t="str">
        <f t="shared" si="65"/>
        <v/>
      </c>
    </row>
    <row r="355" spans="1:17">
      <c r="A355" s="5">
        <v>5</v>
      </c>
      <c r="B355" s="63" t="s">
        <v>852</v>
      </c>
      <c r="C355" s="84"/>
      <c r="D355" s="85"/>
      <c r="E355" s="6">
        <v>782</v>
      </c>
      <c r="F355" s="6">
        <v>0</v>
      </c>
      <c r="G355" s="271"/>
      <c r="H355" s="41"/>
      <c r="I355" s="41"/>
      <c r="K355" s="6"/>
      <c r="L355" s="6"/>
      <c r="M355">
        <v>1</v>
      </c>
      <c r="N355" s="8" t="str">
        <f t="shared" si="63"/>
        <v/>
      </c>
      <c r="O355" s="8" t="str">
        <f t="shared" si="64"/>
        <v>480</v>
      </c>
      <c r="P355" s="8" t="str">
        <f t="shared" si="65"/>
        <v/>
      </c>
    </row>
    <row r="356" spans="1:17">
      <c r="A356" s="5">
        <v>6</v>
      </c>
      <c r="B356" s="63" t="s">
        <v>882</v>
      </c>
      <c r="C356" s="65"/>
      <c r="D356" s="85"/>
      <c r="E356" s="287"/>
      <c r="F356" s="287"/>
      <c r="G356" s="271"/>
      <c r="H356" s="41"/>
      <c r="I356" s="41"/>
      <c r="K356" s="6"/>
      <c r="L356" s="6"/>
      <c r="M356">
        <v>1</v>
      </c>
      <c r="N356" s="8" t="str">
        <f t="shared" si="63"/>
        <v/>
      </c>
      <c r="O356" s="8" t="str">
        <f t="shared" si="64"/>
        <v>480</v>
      </c>
      <c r="P356" s="8" t="str">
        <f t="shared" si="65"/>
        <v/>
      </c>
    </row>
    <row r="357" spans="1:17">
      <c r="A357" s="62">
        <v>7</v>
      </c>
      <c r="B357" s="120" t="s">
        <v>941</v>
      </c>
      <c r="C357" s="141"/>
      <c r="D357" s="142"/>
      <c r="E357" s="41">
        <v>782</v>
      </c>
      <c r="F357" s="41">
        <v>0</v>
      </c>
      <c r="G357" s="207"/>
      <c r="H357" s="124"/>
      <c r="I357" s="142"/>
      <c r="K357" s="41"/>
      <c r="L357" s="41"/>
      <c r="M357" s="123">
        <v>1</v>
      </c>
      <c r="N357" s="8" t="str">
        <f t="shared" si="63"/>
        <v/>
      </c>
      <c r="O357" s="8" t="str">
        <f t="shared" si="64"/>
        <v>480</v>
      </c>
      <c r="P357" s="8" t="str">
        <f t="shared" si="65"/>
        <v/>
      </c>
    </row>
    <row r="358" spans="1:17">
      <c r="A358" s="62">
        <v>8</v>
      </c>
      <c r="B358" s="120"/>
      <c r="C358" s="124"/>
      <c r="D358" s="125"/>
      <c r="E358" s="121"/>
      <c r="F358" s="121"/>
      <c r="G358" s="145"/>
      <c r="H358" s="124"/>
      <c r="I358" s="125"/>
      <c r="K358" s="121"/>
      <c r="L358" s="121"/>
      <c r="M358" s="123"/>
      <c r="N358" s="8" t="str">
        <f t="shared" si="63"/>
        <v/>
      </c>
      <c r="O358" s="8" t="str">
        <f t="shared" si="64"/>
        <v>480</v>
      </c>
      <c r="P358" s="8" t="str">
        <f t="shared" si="65"/>
        <v/>
      </c>
    </row>
    <row r="359" spans="1:17">
      <c r="A359" s="62">
        <v>9</v>
      </c>
      <c r="B359" s="63"/>
      <c r="C359" s="84"/>
      <c r="D359" s="85"/>
      <c r="E359" s="6"/>
      <c r="F359" s="6"/>
      <c r="G359" s="145"/>
      <c r="H359" s="177"/>
      <c r="I359" s="178"/>
      <c r="J359" s="6"/>
      <c r="K359" s="6"/>
      <c r="L359" s="6"/>
      <c r="M359"/>
      <c r="N359" s="8" t="str">
        <f t="shared" si="63"/>
        <v/>
      </c>
      <c r="O359" s="8" t="str">
        <f t="shared" si="64"/>
        <v>480</v>
      </c>
      <c r="P359" s="8" t="str">
        <f t="shared" si="65"/>
        <v/>
      </c>
    </row>
    <row r="360" spans="1:17">
      <c r="G360" s="122"/>
      <c r="H360" s="139"/>
      <c r="I360" s="139"/>
      <c r="J360" s="4">
        <f t="shared" ref="J360" si="66">L360*K360</f>
        <v>5831</v>
      </c>
      <c r="K360" s="4">
        <v>833</v>
      </c>
      <c r="L360" s="4">
        <v>7</v>
      </c>
      <c r="N360" s="8" t="str">
        <f t="shared" si="63"/>
        <v/>
      </c>
      <c r="O360" s="8" t="str">
        <f t="shared" si="64"/>
        <v>480</v>
      </c>
      <c r="P360" s="8" t="str">
        <f t="shared" si="65"/>
        <v/>
      </c>
    </row>
    <row r="361" spans="1:17">
      <c r="G361" s="122"/>
      <c r="H361" s="139"/>
      <c r="I361" s="139"/>
    </row>
    <row r="362" spans="1:17">
      <c r="G362" s="122"/>
      <c r="H362" s="139"/>
      <c r="I362" s="139"/>
    </row>
    <row r="363" spans="1:17" ht="18.75">
      <c r="A363" s="1"/>
      <c r="B363" s="2" t="s">
        <v>339</v>
      </c>
      <c r="C363" s="3"/>
      <c r="D363" s="3"/>
      <c r="G363" s="122"/>
      <c r="H363" s="139"/>
      <c r="I363" s="139"/>
      <c r="J363" s="4">
        <f t="shared" ref="J363:J364" si="67">L363*K363</f>
        <v>0</v>
      </c>
    </row>
    <row r="364" spans="1:17" ht="16.5">
      <c r="A364" s="1"/>
      <c r="G364" s="122"/>
      <c r="H364" s="139"/>
      <c r="I364" s="139"/>
      <c r="J364" s="4">
        <f t="shared" si="67"/>
        <v>0</v>
      </c>
    </row>
    <row r="365" spans="1:17">
      <c r="A365" s="5">
        <v>1</v>
      </c>
      <c r="B365" s="63" t="s">
        <v>772</v>
      </c>
      <c r="C365" s="84"/>
      <c r="D365" s="85"/>
      <c r="E365" s="6">
        <v>782</v>
      </c>
      <c r="F365" s="6">
        <v>0</v>
      </c>
      <c r="G365" s="207"/>
      <c r="H365" s="141"/>
      <c r="I365" s="142"/>
      <c r="K365" s="6"/>
      <c r="L365" s="6"/>
      <c r="M365" s="4">
        <v>1</v>
      </c>
    </row>
    <row r="366" spans="1:17">
      <c r="A366" s="5">
        <v>2</v>
      </c>
      <c r="B366" t="s">
        <v>1145</v>
      </c>
      <c r="E366" s="67">
        <v>782</v>
      </c>
      <c r="F366" s="67">
        <v>0</v>
      </c>
      <c r="G366" s="325"/>
      <c r="H366" s="139"/>
      <c r="I366" s="139"/>
      <c r="K366"/>
      <c r="L366"/>
      <c r="M366">
        <v>1</v>
      </c>
    </row>
    <row r="367" spans="1:17">
      <c r="A367" s="5">
        <v>3</v>
      </c>
      <c r="B367" s="63" t="s">
        <v>909</v>
      </c>
      <c r="C367" s="84"/>
      <c r="D367" s="85"/>
      <c r="E367" s="6">
        <v>703</v>
      </c>
      <c r="F367" s="6">
        <v>0</v>
      </c>
      <c r="G367" s="207"/>
      <c r="H367" s="141"/>
      <c r="I367" s="142"/>
      <c r="K367" s="6"/>
      <c r="L367" s="6"/>
      <c r="M367" s="4">
        <v>1</v>
      </c>
      <c r="Q367" s="4">
        <v>1</v>
      </c>
    </row>
    <row r="368" spans="1:17">
      <c r="A368" s="5">
        <v>4</v>
      </c>
      <c r="B368" s="63" t="s">
        <v>910</v>
      </c>
      <c r="C368" s="84"/>
      <c r="D368" s="85"/>
      <c r="E368" s="6">
        <v>703</v>
      </c>
      <c r="F368" s="6">
        <v>0</v>
      </c>
      <c r="G368" s="207"/>
      <c r="H368" s="141"/>
      <c r="I368" s="142"/>
      <c r="K368" s="6"/>
      <c r="L368" s="6"/>
      <c r="M368">
        <v>1</v>
      </c>
      <c r="Q368" s="4">
        <v>1</v>
      </c>
    </row>
    <row r="369" spans="1:17">
      <c r="A369" s="73">
        <v>5</v>
      </c>
      <c r="B369" s="63" t="s">
        <v>911</v>
      </c>
      <c r="C369" s="84"/>
      <c r="D369" s="85"/>
      <c r="E369" s="41">
        <v>703</v>
      </c>
      <c r="F369" s="41">
        <v>0</v>
      </c>
      <c r="G369" s="207"/>
      <c r="H369" s="141"/>
      <c r="I369" s="142"/>
      <c r="K369" s="6"/>
      <c r="L369" s="6"/>
      <c r="M369">
        <v>1</v>
      </c>
    </row>
    <row r="370" spans="1:17">
      <c r="A370" s="263">
        <v>6</v>
      </c>
      <c r="B370" s="63" t="s">
        <v>1107</v>
      </c>
      <c r="C370" s="84"/>
      <c r="D370" s="85"/>
      <c r="E370" s="41">
        <v>598</v>
      </c>
      <c r="F370" s="41">
        <v>0</v>
      </c>
      <c r="G370" s="207"/>
      <c r="H370" s="141"/>
      <c r="I370" s="142"/>
      <c r="K370" s="6"/>
      <c r="L370" s="6"/>
      <c r="M370" s="4">
        <v>1</v>
      </c>
    </row>
    <row r="371" spans="1:17">
      <c r="A371" s="263">
        <v>7</v>
      </c>
      <c r="B371" s="84"/>
      <c r="C371" s="65"/>
      <c r="D371" s="66"/>
      <c r="E371" s="41"/>
      <c r="F371" s="41"/>
      <c r="G371" s="132"/>
      <c r="H371" s="41"/>
      <c r="I371" s="41"/>
      <c r="J371" s="6"/>
      <c r="K371" s="6"/>
      <c r="L371" s="6"/>
      <c r="M371"/>
    </row>
    <row r="372" spans="1:17">
      <c r="A372" s="62">
        <v>8</v>
      </c>
      <c r="B372"/>
      <c r="E372" s="67"/>
      <c r="F372" s="67"/>
      <c r="G372" s="122"/>
      <c r="H372" s="139"/>
      <c r="I372" s="139"/>
      <c r="J372" s="67">
        <f>K372*L372</f>
        <v>4165</v>
      </c>
      <c r="K372" s="4">
        <v>833</v>
      </c>
      <c r="L372" s="4">
        <v>5</v>
      </c>
      <c r="M372"/>
    </row>
    <row r="373" spans="1:17">
      <c r="A373" s="62"/>
      <c r="B373"/>
      <c r="E373"/>
      <c r="F373"/>
      <c r="G373" s="122"/>
      <c r="H373" s="139"/>
      <c r="I373" s="139"/>
      <c r="K373"/>
      <c r="L373"/>
      <c r="M373"/>
    </row>
    <row r="374" spans="1:17">
      <c r="A374" s="62"/>
      <c r="C374"/>
      <c r="D374"/>
      <c r="G374" s="122"/>
      <c r="H374" s="139"/>
      <c r="I374" s="139"/>
      <c r="J374" s="4">
        <f t="shared" si="62"/>
        <v>0</v>
      </c>
    </row>
    <row r="375" spans="1:17">
      <c r="A375" s="62"/>
      <c r="C375"/>
      <c r="D375"/>
      <c r="G375" s="122"/>
      <c r="H375" s="139"/>
      <c r="I375" s="139"/>
      <c r="J375" s="4">
        <f t="shared" si="62"/>
        <v>0</v>
      </c>
    </row>
    <row r="376" spans="1:17">
      <c r="A376" s="62"/>
      <c r="C376"/>
      <c r="D376"/>
      <c r="G376" s="122"/>
      <c r="H376" s="139"/>
      <c r="I376" s="139"/>
      <c r="J376" s="4">
        <f t="shared" si="62"/>
        <v>0</v>
      </c>
    </row>
    <row r="377" spans="1:17">
      <c r="G377" s="122"/>
      <c r="H377" s="139"/>
      <c r="I377" s="139"/>
      <c r="J377" s="4">
        <f t="shared" si="62"/>
        <v>0</v>
      </c>
    </row>
    <row r="378" spans="1:17">
      <c r="G378" s="122"/>
      <c r="H378" s="139"/>
      <c r="I378" s="139"/>
      <c r="J378" s="4">
        <f t="shared" si="62"/>
        <v>0</v>
      </c>
    </row>
    <row r="379" spans="1:17">
      <c r="G379" s="122"/>
      <c r="H379" s="139"/>
      <c r="I379" s="139"/>
      <c r="J379" s="4">
        <f t="shared" si="62"/>
        <v>0</v>
      </c>
    </row>
    <row r="380" spans="1:17" ht="18.75">
      <c r="A380" s="1"/>
      <c r="B380" s="2" t="s">
        <v>78</v>
      </c>
      <c r="C380" s="3"/>
      <c r="D380" s="3"/>
      <c r="G380" s="122"/>
      <c r="H380" s="139"/>
      <c r="I380" s="139"/>
      <c r="J380" s="4">
        <f t="shared" si="62"/>
        <v>0</v>
      </c>
    </row>
    <row r="381" spans="1:17" ht="16.5">
      <c r="A381" s="1"/>
      <c r="G381" s="122"/>
      <c r="H381" s="139"/>
      <c r="I381" s="139"/>
      <c r="J381" s="4">
        <f t="shared" si="62"/>
        <v>0</v>
      </c>
      <c r="M381"/>
    </row>
    <row r="382" spans="1:17">
      <c r="A382" s="5">
        <v>1</v>
      </c>
      <c r="B382" s="63" t="s">
        <v>551</v>
      </c>
      <c r="C382" s="84"/>
      <c r="D382" s="85"/>
      <c r="E382" s="205"/>
      <c r="F382" s="205"/>
      <c r="G382" s="145" t="s">
        <v>913</v>
      </c>
      <c r="H382" s="124"/>
      <c r="I382" s="125"/>
      <c r="K382" s="26"/>
      <c r="L382" s="26"/>
      <c r="M382">
        <v>1</v>
      </c>
      <c r="Q382" s="4">
        <v>1</v>
      </c>
    </row>
    <row r="383" spans="1:17">
      <c r="A383" s="5">
        <v>2</v>
      </c>
      <c r="B383" s="121" t="s">
        <v>1083</v>
      </c>
      <c r="C383" s="141"/>
      <c r="D383" s="142"/>
      <c r="E383" s="41">
        <v>699</v>
      </c>
      <c r="F383" s="41">
        <v>0</v>
      </c>
      <c r="G383" s="207"/>
      <c r="H383" s="141"/>
      <c r="I383" s="142"/>
      <c r="K383" s="41"/>
      <c r="L383" s="41"/>
      <c r="M383" s="123">
        <v>1</v>
      </c>
      <c r="Q383" s="4">
        <v>1</v>
      </c>
    </row>
    <row r="384" spans="1:17">
      <c r="A384" s="5">
        <v>3</v>
      </c>
      <c r="B384" s="110" t="s">
        <v>834</v>
      </c>
      <c r="C384" s="51"/>
      <c r="D384" s="52"/>
      <c r="E384" s="42">
        <v>782</v>
      </c>
      <c r="F384" s="42">
        <v>0</v>
      </c>
      <c r="G384" s="207"/>
      <c r="H384" s="141"/>
      <c r="I384" s="142"/>
      <c r="K384" s="42"/>
      <c r="L384" s="26"/>
      <c r="M384">
        <v>1</v>
      </c>
      <c r="Q384" s="4">
        <v>1</v>
      </c>
    </row>
    <row r="385" spans="1:17">
      <c r="A385" s="5">
        <v>4</v>
      </c>
      <c r="B385" s="120" t="s">
        <v>1082</v>
      </c>
      <c r="C385" s="141"/>
      <c r="D385" s="142"/>
      <c r="E385" s="41">
        <v>699</v>
      </c>
      <c r="F385" s="41">
        <v>0</v>
      </c>
      <c r="G385" s="207"/>
      <c r="H385" s="141"/>
      <c r="I385" s="142"/>
      <c r="K385" s="41"/>
      <c r="L385" s="41"/>
      <c r="M385" s="139">
        <v>1</v>
      </c>
      <c r="Q385">
        <v>1</v>
      </c>
    </row>
    <row r="386" spans="1:17">
      <c r="A386" s="5">
        <v>5</v>
      </c>
      <c r="B386" s="53" t="s">
        <v>1002</v>
      </c>
      <c r="E386">
        <v>782</v>
      </c>
      <c r="F386" s="67">
        <v>0</v>
      </c>
      <c r="G386" s="207"/>
      <c r="H386" s="141"/>
      <c r="I386" s="142"/>
      <c r="K386" s="6"/>
      <c r="L386" s="26"/>
      <c r="M386">
        <v>1</v>
      </c>
      <c r="Q386">
        <v>1</v>
      </c>
    </row>
    <row r="387" spans="1:17">
      <c r="A387" s="5">
        <v>6</v>
      </c>
      <c r="B387" s="120" t="s">
        <v>1113</v>
      </c>
      <c r="C387" s="141"/>
      <c r="D387" s="142"/>
      <c r="E387" s="41"/>
      <c r="F387" s="41"/>
      <c r="G387" s="145"/>
      <c r="H387" s="141"/>
      <c r="I387" s="142"/>
      <c r="J387" s="139"/>
      <c r="K387" s="41"/>
      <c r="L387" s="41"/>
      <c r="M387" s="139">
        <v>1</v>
      </c>
      <c r="Q387">
        <v>1</v>
      </c>
    </row>
    <row r="388" spans="1:17">
      <c r="A388" s="5">
        <v>7</v>
      </c>
      <c r="B388" s="121"/>
      <c r="C388" s="141"/>
      <c r="D388" s="142"/>
      <c r="E388" s="41"/>
      <c r="F388" s="41"/>
      <c r="G388" s="145"/>
      <c r="H388" s="141"/>
      <c r="I388" s="142"/>
      <c r="J388" s="139"/>
      <c r="K388" s="41"/>
      <c r="L388" s="41"/>
      <c r="M388" s="123"/>
      <c r="Q388">
        <v>1</v>
      </c>
    </row>
    <row r="389" spans="1:17">
      <c r="A389" s="5">
        <v>8</v>
      </c>
      <c r="B389" s="63"/>
      <c r="C389" s="65"/>
      <c r="D389" s="66"/>
      <c r="E389" s="42"/>
      <c r="F389" s="42"/>
      <c r="G389" s="145"/>
      <c r="H389" s="141"/>
      <c r="I389" s="142"/>
      <c r="K389" s="92"/>
      <c r="L389" s="6"/>
      <c r="M389"/>
      <c r="Q389">
        <v>1</v>
      </c>
    </row>
    <row r="390" spans="1:17">
      <c r="A390" s="5">
        <v>9</v>
      </c>
      <c r="B390" s="63"/>
      <c r="C390" s="65"/>
      <c r="D390" s="66"/>
      <c r="E390" s="6"/>
      <c r="F390" s="6"/>
      <c r="G390" s="145"/>
      <c r="H390" s="141"/>
      <c r="I390" s="142"/>
      <c r="K390" s="26"/>
      <c r="L390" s="26"/>
      <c r="M390"/>
      <c r="Q390">
        <v>1</v>
      </c>
    </row>
    <row r="391" spans="1:17">
      <c r="A391" s="5">
        <v>10</v>
      </c>
      <c r="B391" s="63"/>
      <c r="C391" s="65"/>
      <c r="D391" s="66"/>
      <c r="E391" s="42"/>
      <c r="F391" s="42"/>
      <c r="G391" s="145"/>
      <c r="H391" s="141"/>
      <c r="I391" s="142"/>
      <c r="K391" s="92"/>
      <c r="L391" s="6"/>
      <c r="M391"/>
      <c r="Q391">
        <v>1</v>
      </c>
    </row>
    <row r="392" spans="1:17">
      <c r="A392" s="5">
        <v>11</v>
      </c>
      <c r="B392" s="63"/>
      <c r="C392" s="65"/>
      <c r="D392" s="66"/>
      <c r="E392" s="42"/>
      <c r="F392" s="42"/>
      <c r="G392" s="145"/>
      <c r="H392" s="141"/>
      <c r="I392" s="142"/>
      <c r="K392" s="92"/>
      <c r="L392" s="6"/>
      <c r="M392"/>
      <c r="Q392">
        <v>1</v>
      </c>
    </row>
    <row r="393" spans="1:17">
      <c r="B393" s="63"/>
      <c r="C393" s="84"/>
      <c r="D393" s="85"/>
      <c r="E393" s="6"/>
      <c r="F393" s="6"/>
      <c r="G393" s="145"/>
      <c r="H393" s="141"/>
      <c r="I393" s="142"/>
      <c r="J393" s="4">
        <f t="shared" si="62"/>
        <v>0</v>
      </c>
      <c r="K393" s="6"/>
      <c r="L393" s="6"/>
      <c r="M393"/>
    </row>
    <row r="394" spans="1:17">
      <c r="B394" s="53"/>
      <c r="F394" s="67"/>
      <c r="G394" s="122"/>
      <c r="H394" s="139"/>
      <c r="I394" s="139"/>
      <c r="J394" s="4">
        <f t="shared" si="62"/>
        <v>4165</v>
      </c>
      <c r="K394" s="4">
        <v>833</v>
      </c>
      <c r="L394" s="4">
        <v>5</v>
      </c>
      <c r="M394"/>
    </row>
    <row r="395" spans="1:17">
      <c r="G395" s="122"/>
      <c r="H395" s="139"/>
      <c r="I395" s="139"/>
      <c r="J395" s="4">
        <f t="shared" si="62"/>
        <v>0</v>
      </c>
    </row>
    <row r="396" spans="1:17" ht="18.75">
      <c r="A396" s="1"/>
      <c r="B396" s="2" t="s">
        <v>79</v>
      </c>
      <c r="C396" s="3"/>
      <c r="D396" s="3"/>
      <c r="G396" s="122"/>
      <c r="H396" s="139"/>
      <c r="I396" s="139"/>
      <c r="J396" s="4">
        <f t="shared" si="62"/>
        <v>0</v>
      </c>
    </row>
    <row r="397" spans="1:17" ht="16.5">
      <c r="A397" s="1"/>
      <c r="G397" s="122"/>
      <c r="H397" s="139"/>
      <c r="I397" s="139"/>
      <c r="J397" s="4">
        <f t="shared" si="62"/>
        <v>0</v>
      </c>
    </row>
    <row r="398" spans="1:17">
      <c r="A398" s="5">
        <v>1</v>
      </c>
      <c r="B398" s="120" t="s">
        <v>216</v>
      </c>
      <c r="C398" s="141"/>
      <c r="D398" s="142"/>
      <c r="E398" s="41">
        <v>782</v>
      </c>
      <c r="F398" s="41">
        <v>0</v>
      </c>
      <c r="G398" s="207"/>
      <c r="H398" s="141"/>
      <c r="I398" s="142"/>
      <c r="K398" s="41"/>
      <c r="L398" s="41"/>
      <c r="M398" s="139">
        <v>1</v>
      </c>
      <c r="Q398" s="4">
        <v>1</v>
      </c>
    </row>
    <row r="399" spans="1:17">
      <c r="A399" s="5">
        <v>2</v>
      </c>
      <c r="B399" s="63" t="s">
        <v>638</v>
      </c>
      <c r="C399" s="65"/>
      <c r="D399" s="66"/>
      <c r="E399" s="6">
        <v>782</v>
      </c>
      <c r="F399" s="163">
        <v>0</v>
      </c>
      <c r="G399" s="207"/>
      <c r="H399" s="141"/>
      <c r="I399" s="142"/>
      <c r="K399" s="121"/>
      <c r="L399" s="41"/>
      <c r="M399" s="139">
        <v>1</v>
      </c>
      <c r="Q399" s="4">
        <v>1</v>
      </c>
    </row>
    <row r="400" spans="1:17">
      <c r="A400" s="5">
        <v>3</v>
      </c>
      <c r="B400" s="120" t="s">
        <v>577</v>
      </c>
      <c r="C400" s="141"/>
      <c r="D400" s="142"/>
      <c r="E400" s="41">
        <v>782</v>
      </c>
      <c r="F400" s="41">
        <v>0</v>
      </c>
      <c r="G400" s="207"/>
      <c r="H400" s="141"/>
      <c r="I400" s="142"/>
      <c r="K400" s="41"/>
      <c r="L400" s="41"/>
      <c r="M400" s="139">
        <v>1</v>
      </c>
      <c r="Q400" s="4">
        <v>1</v>
      </c>
    </row>
    <row r="401" spans="1:17">
      <c r="A401" s="5">
        <v>4</v>
      </c>
      <c r="B401" s="53" t="s">
        <v>922</v>
      </c>
      <c r="E401" s="4">
        <v>760</v>
      </c>
      <c r="F401" s="67">
        <v>0</v>
      </c>
      <c r="G401" s="207"/>
      <c r="H401" s="141"/>
      <c r="I401" s="142"/>
      <c r="K401" s="6"/>
      <c r="L401" s="26"/>
      <c r="M401">
        <v>1</v>
      </c>
      <c r="Q401">
        <v>1</v>
      </c>
    </row>
    <row r="402" spans="1:17">
      <c r="A402" s="5">
        <v>5</v>
      </c>
      <c r="B402" s="120" t="s">
        <v>759</v>
      </c>
      <c r="C402" s="141"/>
      <c r="D402" s="142"/>
      <c r="E402" s="41">
        <v>828</v>
      </c>
      <c r="F402" s="41">
        <v>0</v>
      </c>
      <c r="G402" s="207"/>
      <c r="H402" s="124"/>
      <c r="I402" s="142"/>
      <c r="J402" s="139"/>
      <c r="K402" s="41"/>
      <c r="L402" s="41"/>
      <c r="M402" s="123">
        <v>1</v>
      </c>
      <c r="Q402">
        <v>1</v>
      </c>
    </row>
    <row r="403" spans="1:17">
      <c r="A403" s="5">
        <v>6</v>
      </c>
      <c r="B403" s="120" t="s">
        <v>945</v>
      </c>
      <c r="C403" s="124"/>
      <c r="D403" s="142"/>
      <c r="E403" s="41">
        <v>667</v>
      </c>
      <c r="F403" s="41">
        <v>75</v>
      </c>
      <c r="G403" s="207"/>
      <c r="H403" s="141"/>
      <c r="I403" s="142"/>
      <c r="J403" s="139"/>
      <c r="K403" s="41"/>
      <c r="L403" s="41"/>
      <c r="M403" s="123">
        <v>1</v>
      </c>
      <c r="Q403">
        <v>1</v>
      </c>
    </row>
    <row r="404" spans="1:17">
      <c r="A404" s="5">
        <v>7</v>
      </c>
      <c r="B404" s="63" t="s">
        <v>946</v>
      </c>
      <c r="C404" s="65"/>
      <c r="D404" s="66"/>
      <c r="E404" s="6">
        <v>667</v>
      </c>
      <c r="F404" s="6">
        <v>0</v>
      </c>
      <c r="G404" s="207"/>
      <c r="H404" s="141"/>
      <c r="I404" s="142"/>
      <c r="K404" s="6"/>
      <c r="L404" s="6"/>
      <c r="M404">
        <v>1</v>
      </c>
      <c r="Q404">
        <v>1</v>
      </c>
    </row>
    <row r="405" spans="1:17">
      <c r="A405" s="5">
        <v>8</v>
      </c>
      <c r="B405" s="144" t="s">
        <v>637</v>
      </c>
      <c r="C405" s="190"/>
      <c r="D405" s="190"/>
      <c r="E405" s="56">
        <v>782</v>
      </c>
      <c r="F405" s="56">
        <v>0</v>
      </c>
      <c r="G405" s="331"/>
      <c r="H405" s="146"/>
      <c r="I405" s="146"/>
      <c r="J405" s="4">
        <f t="shared" ref="J405" si="68">L405*K405</f>
        <v>0</v>
      </c>
      <c r="K405" s="56"/>
      <c r="L405" s="115"/>
      <c r="M405">
        <v>1</v>
      </c>
      <c r="Q405">
        <v>1</v>
      </c>
    </row>
    <row r="406" spans="1:17">
      <c r="A406" s="5">
        <v>9</v>
      </c>
      <c r="B406" s="120"/>
      <c r="C406" s="141"/>
      <c r="D406" s="142"/>
      <c r="E406" s="41"/>
      <c r="F406" s="41"/>
      <c r="G406" s="145"/>
      <c r="H406" s="141"/>
      <c r="I406" s="142"/>
      <c r="K406" s="41"/>
      <c r="L406" s="41"/>
      <c r="M406" s="123"/>
      <c r="Q406">
        <v>1</v>
      </c>
    </row>
    <row r="407" spans="1:17">
      <c r="A407" s="5">
        <v>10</v>
      </c>
      <c r="B407" s="120"/>
      <c r="C407" s="141"/>
      <c r="D407" s="142"/>
      <c r="E407" s="41"/>
      <c r="F407" s="41"/>
      <c r="G407" s="145"/>
      <c r="H407" s="141"/>
      <c r="I407" s="142"/>
      <c r="K407" s="121"/>
      <c r="L407" s="41"/>
      <c r="M407" s="139"/>
      <c r="Q407">
        <v>1</v>
      </c>
    </row>
    <row r="408" spans="1:17">
      <c r="A408" s="5">
        <v>11</v>
      </c>
      <c r="B408" s="63"/>
      <c r="C408" s="65"/>
      <c r="D408" s="66"/>
      <c r="E408" s="6"/>
      <c r="F408" s="6"/>
      <c r="G408" s="145"/>
      <c r="H408" s="141"/>
      <c r="I408" s="142"/>
      <c r="K408" s="6"/>
      <c r="L408" s="6"/>
      <c r="M408" s="123"/>
      <c r="Q408">
        <v>1</v>
      </c>
    </row>
    <row r="409" spans="1:17">
      <c r="B409" s="63"/>
      <c r="C409" s="84"/>
      <c r="D409" s="85"/>
      <c r="E409" s="6"/>
      <c r="F409" s="6"/>
      <c r="G409" s="145"/>
      <c r="H409" s="141"/>
      <c r="I409" s="142"/>
      <c r="K409" s="6"/>
      <c r="L409" s="6"/>
      <c r="M409" s="123"/>
    </row>
    <row r="410" spans="1:17">
      <c r="B410" s="63"/>
      <c r="C410" s="65"/>
      <c r="D410" s="66"/>
      <c r="E410" s="6"/>
      <c r="F410" s="163"/>
      <c r="G410" s="122"/>
      <c r="H410" s="139"/>
      <c r="I410" s="139"/>
      <c r="J410" s="4">
        <f t="shared" ref="J410:J463" si="69">L410*K410</f>
        <v>6664</v>
      </c>
      <c r="K410" s="4">
        <v>833</v>
      </c>
      <c r="L410" s="4">
        <v>8</v>
      </c>
      <c r="M410" s="123"/>
    </row>
    <row r="411" spans="1:17">
      <c r="B411" s="53"/>
      <c r="E411" s="67"/>
      <c r="F411" s="163"/>
      <c r="G411" s="122"/>
      <c r="H411" s="139"/>
      <c r="I411" s="139"/>
      <c r="M411" s="123"/>
    </row>
    <row r="412" spans="1:17">
      <c r="G412" s="122"/>
      <c r="H412" s="139"/>
      <c r="I412" s="139"/>
      <c r="J412" s="4">
        <f t="shared" si="69"/>
        <v>0</v>
      </c>
    </row>
    <row r="413" spans="1:17" ht="18.75">
      <c r="A413" s="1"/>
      <c r="B413" s="2" t="s">
        <v>80</v>
      </c>
      <c r="C413" s="3"/>
      <c r="D413" s="3"/>
      <c r="G413" s="122"/>
      <c r="H413" s="139"/>
      <c r="I413" s="139"/>
      <c r="J413" s="4">
        <f t="shared" si="69"/>
        <v>0</v>
      </c>
    </row>
    <row r="414" spans="1:17" ht="16.5">
      <c r="A414" s="1"/>
      <c r="G414" s="122"/>
      <c r="H414" s="139"/>
      <c r="I414" s="139"/>
      <c r="J414" s="4">
        <f t="shared" si="69"/>
        <v>0</v>
      </c>
    </row>
    <row r="415" spans="1:17">
      <c r="A415" s="5">
        <v>1</v>
      </c>
      <c r="B415" s="26" t="s">
        <v>758</v>
      </c>
      <c r="C415" s="114"/>
      <c r="D415" s="114"/>
      <c r="E415" s="26">
        <v>707</v>
      </c>
      <c r="F415" s="26">
        <v>0</v>
      </c>
      <c r="G415" s="333"/>
      <c r="H415" s="227"/>
      <c r="I415" s="228"/>
      <c r="J415" s="4">
        <f t="shared" si="69"/>
        <v>0</v>
      </c>
      <c r="K415" s="115"/>
      <c r="L415" s="115"/>
      <c r="M415">
        <v>1</v>
      </c>
      <c r="Q415" s="4">
        <v>1</v>
      </c>
    </row>
    <row r="416" spans="1:17">
      <c r="A416" s="5">
        <v>2</v>
      </c>
      <c r="B416" s="120" t="s">
        <v>781</v>
      </c>
      <c r="C416" s="141"/>
      <c r="D416" s="142"/>
      <c r="E416" s="41">
        <v>828</v>
      </c>
      <c r="F416" s="41">
        <v>0</v>
      </c>
      <c r="G416" s="207"/>
      <c r="H416" s="141"/>
      <c r="I416" s="142"/>
      <c r="J416" s="4">
        <f t="shared" si="69"/>
        <v>0</v>
      </c>
      <c r="K416" s="121"/>
      <c r="L416" s="41"/>
      <c r="M416" s="139">
        <v>1</v>
      </c>
      <c r="Q416" s="4">
        <v>1</v>
      </c>
    </row>
    <row r="417" spans="1:17">
      <c r="A417" s="5">
        <v>3</v>
      </c>
      <c r="B417" s="356" t="s">
        <v>223</v>
      </c>
      <c r="C417" s="360"/>
      <c r="D417" s="361"/>
      <c r="E417" s="6">
        <v>782</v>
      </c>
      <c r="F417" s="6">
        <v>0</v>
      </c>
      <c r="G417" s="207"/>
      <c r="H417" s="141"/>
      <c r="I417" s="142"/>
      <c r="J417" s="4">
        <f>L417*K417</f>
        <v>0</v>
      </c>
      <c r="K417" s="6"/>
      <c r="L417" s="6"/>
      <c r="M417" s="9">
        <v>1</v>
      </c>
      <c r="Q417" s="4">
        <v>1</v>
      </c>
    </row>
    <row r="418" spans="1:17">
      <c r="A418" s="5">
        <v>4</v>
      </c>
      <c r="B418" s="63" t="s">
        <v>816</v>
      </c>
      <c r="C418" s="84"/>
      <c r="D418" s="85"/>
      <c r="E418" s="26">
        <v>782</v>
      </c>
      <c r="F418" s="26">
        <v>0</v>
      </c>
      <c r="G418" s="207"/>
      <c r="H418" s="216"/>
      <c r="I418" s="215"/>
      <c r="J418" s="4">
        <f t="shared" ref="J418" si="70">L418*K418</f>
        <v>0</v>
      </c>
      <c r="K418" s="6"/>
      <c r="L418" s="115"/>
      <c r="M418">
        <v>1</v>
      </c>
      <c r="Q418">
        <v>1</v>
      </c>
    </row>
    <row r="419" spans="1:17">
      <c r="A419" s="5">
        <v>5</v>
      </c>
      <c r="B419" s="120" t="s">
        <v>843</v>
      </c>
      <c r="C419" s="141"/>
      <c r="D419" s="142"/>
      <c r="E419" s="41">
        <v>782</v>
      </c>
      <c r="F419" s="41">
        <v>0</v>
      </c>
      <c r="G419" s="207"/>
      <c r="H419" s="141"/>
      <c r="I419" s="142"/>
      <c r="J419" s="8">
        <f>L419*K419</f>
        <v>0</v>
      </c>
      <c r="K419" s="13"/>
      <c r="L419" s="13"/>
      <c r="M419" s="9">
        <v>1</v>
      </c>
      <c r="Q419">
        <v>1</v>
      </c>
    </row>
    <row r="420" spans="1:17">
      <c r="A420" s="5">
        <v>6</v>
      </c>
      <c r="B420" s="63" t="s">
        <v>1054</v>
      </c>
      <c r="C420" s="84"/>
      <c r="D420" s="85"/>
      <c r="E420" s="6">
        <v>719</v>
      </c>
      <c r="F420" s="6">
        <v>0</v>
      </c>
      <c r="G420" s="207"/>
      <c r="H420" s="141"/>
      <c r="I420" s="142"/>
      <c r="K420" s="121"/>
      <c r="L420" s="41"/>
      <c r="M420" s="139">
        <v>1</v>
      </c>
      <c r="Q420">
        <v>1</v>
      </c>
    </row>
    <row r="421" spans="1:17">
      <c r="A421" s="5">
        <v>7</v>
      </c>
      <c r="B421" s="53" t="s">
        <v>1055</v>
      </c>
      <c r="C421"/>
      <c r="D421"/>
      <c r="E421" s="67">
        <v>719</v>
      </c>
      <c r="F421" s="67">
        <v>0</v>
      </c>
      <c r="G421" s="325"/>
      <c r="H421" s="139"/>
      <c r="I421" s="139"/>
      <c r="J421" s="4">
        <f t="shared" ref="J421" si="71">L421*K421</f>
        <v>0</v>
      </c>
      <c r="K421" s="6"/>
      <c r="L421" s="6"/>
      <c r="M421">
        <v>1</v>
      </c>
      <c r="Q421">
        <v>1</v>
      </c>
    </row>
    <row r="422" spans="1:17">
      <c r="A422" s="5">
        <v>8</v>
      </c>
      <c r="B422" s="63" t="s">
        <v>616</v>
      </c>
      <c r="C422" s="84"/>
      <c r="D422" s="85"/>
      <c r="E422" s="6">
        <v>782</v>
      </c>
      <c r="F422" s="6">
        <v>0</v>
      </c>
      <c r="G422" s="207"/>
      <c r="H422" s="141"/>
      <c r="I422" s="142"/>
      <c r="K422" s="56"/>
      <c r="L422" s="115"/>
      <c r="M422">
        <v>1</v>
      </c>
      <c r="Q422">
        <v>1</v>
      </c>
    </row>
    <row r="423" spans="1:17">
      <c r="A423" s="5">
        <v>9</v>
      </c>
      <c r="B423" s="63" t="s">
        <v>1020</v>
      </c>
      <c r="C423" s="84"/>
      <c r="D423" s="85"/>
      <c r="E423" s="6">
        <v>742</v>
      </c>
      <c r="F423" s="6">
        <v>0</v>
      </c>
      <c r="G423" s="207"/>
      <c r="H423" s="141"/>
      <c r="I423" s="142"/>
      <c r="K423" s="6"/>
      <c r="L423" s="26"/>
      <c r="M423">
        <v>1</v>
      </c>
      <c r="Q423">
        <v>1</v>
      </c>
    </row>
    <row r="424" spans="1:17">
      <c r="A424" s="5">
        <v>10</v>
      </c>
      <c r="B424" s="120"/>
      <c r="C424" s="141"/>
      <c r="D424" s="142"/>
      <c r="E424" s="41"/>
      <c r="F424" s="41"/>
      <c r="G424" s="145"/>
      <c r="H424" s="141"/>
      <c r="I424" s="142"/>
      <c r="J424" s="8"/>
      <c r="K424" s="13"/>
      <c r="L424" s="13"/>
      <c r="M424" s="9"/>
      <c r="Q424">
        <v>1</v>
      </c>
    </row>
    <row r="425" spans="1:17">
      <c r="A425" s="5">
        <v>11</v>
      </c>
      <c r="B425" s="63"/>
      <c r="C425" s="84"/>
      <c r="D425" s="85"/>
      <c r="E425" s="6"/>
      <c r="F425" s="6"/>
      <c r="G425" s="145"/>
      <c r="H425" s="141"/>
      <c r="I425" s="142"/>
      <c r="K425" s="121"/>
      <c r="L425" s="41"/>
      <c r="M425" s="139"/>
      <c r="Q425">
        <v>1</v>
      </c>
    </row>
    <row r="426" spans="1:17">
      <c r="B426" s="53"/>
      <c r="C426"/>
      <c r="D426"/>
      <c r="F426" s="67"/>
      <c r="G426" s="122"/>
      <c r="H426" s="139"/>
      <c r="I426" s="139"/>
      <c r="K426" s="6"/>
      <c r="L426" s="6"/>
      <c r="M426"/>
    </row>
    <row r="427" spans="1:17">
      <c r="B427" s="53"/>
      <c r="C427"/>
      <c r="D427"/>
      <c r="F427" s="67"/>
      <c r="G427" s="122"/>
      <c r="H427" s="139"/>
      <c r="I427" s="139"/>
      <c r="J427" s="4">
        <f t="shared" si="69"/>
        <v>6664</v>
      </c>
      <c r="K427" s="4">
        <v>833</v>
      </c>
      <c r="L427" s="4">
        <v>8</v>
      </c>
    </row>
    <row r="428" spans="1:17">
      <c r="G428" s="122"/>
      <c r="H428" s="139"/>
      <c r="I428" s="139"/>
      <c r="J428" s="4">
        <f t="shared" si="69"/>
        <v>0</v>
      </c>
    </row>
    <row r="429" spans="1:17" ht="18.75">
      <c r="A429" s="1"/>
      <c r="B429" s="2" t="s">
        <v>136</v>
      </c>
      <c r="C429" s="3"/>
      <c r="D429" s="3"/>
      <c r="G429" s="122"/>
      <c r="H429" s="139"/>
      <c r="I429" s="139"/>
      <c r="J429" s="4">
        <f t="shared" si="69"/>
        <v>0</v>
      </c>
    </row>
    <row r="430" spans="1:17" ht="16.5">
      <c r="A430" s="1"/>
      <c r="G430" s="122"/>
      <c r="H430" s="139"/>
      <c r="I430" s="139"/>
      <c r="J430" s="4">
        <f t="shared" si="69"/>
        <v>0</v>
      </c>
    </row>
    <row r="431" spans="1:17">
      <c r="A431" s="5">
        <v>1</v>
      </c>
      <c r="B431" s="63" t="s">
        <v>377</v>
      </c>
      <c r="C431" s="84"/>
      <c r="D431" s="85"/>
      <c r="E431" s="6">
        <v>784</v>
      </c>
      <c r="F431" s="6">
        <v>0</v>
      </c>
      <c r="G431" s="207"/>
      <c r="H431" s="141"/>
      <c r="I431" s="142"/>
      <c r="J431" s="4">
        <f t="shared" si="69"/>
        <v>0</v>
      </c>
      <c r="K431" s="6"/>
      <c r="L431" s="6"/>
      <c r="M431" s="4">
        <v>1</v>
      </c>
      <c r="Q431" s="4">
        <v>1</v>
      </c>
    </row>
    <row r="432" spans="1:17">
      <c r="A432" s="5">
        <v>2</v>
      </c>
      <c r="B432" s="144" t="s">
        <v>1064</v>
      </c>
      <c r="C432" s="190"/>
      <c r="D432" s="191"/>
      <c r="E432" s="56">
        <v>782</v>
      </c>
      <c r="F432" s="56">
        <v>0</v>
      </c>
      <c r="G432" s="207"/>
      <c r="H432" s="146"/>
      <c r="I432" s="147"/>
      <c r="J432" s="9">
        <f t="shared" si="69"/>
        <v>0</v>
      </c>
      <c r="K432" s="56"/>
      <c r="L432" s="56"/>
      <c r="M432" s="9">
        <v>1</v>
      </c>
      <c r="Q432" s="4">
        <v>1</v>
      </c>
    </row>
    <row r="433" spans="1:17">
      <c r="A433" s="5">
        <v>3</v>
      </c>
      <c r="B433" s="144" t="s">
        <v>1047</v>
      </c>
      <c r="C433" s="190"/>
      <c r="D433" s="191"/>
      <c r="E433" s="56">
        <v>742</v>
      </c>
      <c r="F433" s="56">
        <v>0</v>
      </c>
      <c r="G433" s="207"/>
      <c r="H433" s="146"/>
      <c r="I433" s="147"/>
      <c r="J433" s="9">
        <f t="shared" si="69"/>
        <v>0</v>
      </c>
      <c r="K433" s="56"/>
      <c r="L433" s="56"/>
      <c r="M433" s="9">
        <v>1</v>
      </c>
      <c r="Q433" s="4">
        <v>1</v>
      </c>
    </row>
    <row r="434" spans="1:17">
      <c r="A434" s="5">
        <v>4</v>
      </c>
      <c r="B434" s="144" t="s">
        <v>384</v>
      </c>
      <c r="C434" s="190"/>
      <c r="D434" s="191"/>
      <c r="E434" s="56">
        <v>782</v>
      </c>
      <c r="F434" s="56">
        <v>0</v>
      </c>
      <c r="G434" s="207"/>
      <c r="H434" s="146"/>
      <c r="I434" s="147"/>
      <c r="J434" s="9">
        <f t="shared" si="69"/>
        <v>0</v>
      </c>
      <c r="K434" s="56"/>
      <c r="L434" s="56"/>
      <c r="M434" s="9">
        <v>1</v>
      </c>
      <c r="Q434">
        <v>1</v>
      </c>
    </row>
    <row r="435" spans="1:17">
      <c r="A435" s="5">
        <v>5</v>
      </c>
      <c r="B435" s="63" t="s">
        <v>385</v>
      </c>
      <c r="C435" s="65"/>
      <c r="D435" s="66"/>
      <c r="E435" s="6">
        <v>782</v>
      </c>
      <c r="F435" s="6">
        <v>0</v>
      </c>
      <c r="G435" s="207"/>
      <c r="H435" s="141"/>
      <c r="I435" s="142"/>
      <c r="J435" s="4">
        <f t="shared" ref="J435:J436" si="72">L435*K435</f>
        <v>0</v>
      </c>
      <c r="K435" s="6"/>
      <c r="L435" s="115"/>
      <c r="M435">
        <v>1</v>
      </c>
      <c r="Q435">
        <v>1</v>
      </c>
    </row>
    <row r="436" spans="1:17">
      <c r="A436" s="5">
        <v>6</v>
      </c>
      <c r="B436" s="63" t="s">
        <v>274</v>
      </c>
      <c r="C436" s="84"/>
      <c r="D436" s="85"/>
      <c r="E436" s="6">
        <v>782</v>
      </c>
      <c r="F436" s="6">
        <v>0</v>
      </c>
      <c r="G436" s="207"/>
      <c r="H436" s="141"/>
      <c r="I436" s="142"/>
      <c r="J436" s="4">
        <f t="shared" si="72"/>
        <v>0</v>
      </c>
      <c r="K436" s="6"/>
      <c r="L436" s="26"/>
      <c r="M436">
        <v>1</v>
      </c>
      <c r="Q436">
        <v>1</v>
      </c>
    </row>
    <row r="437" spans="1:17">
      <c r="A437" s="5">
        <v>7</v>
      </c>
      <c r="B437" s="63" t="s">
        <v>785</v>
      </c>
      <c r="C437" s="65"/>
      <c r="D437" s="66"/>
      <c r="E437" s="42">
        <v>782</v>
      </c>
      <c r="F437" s="42">
        <v>0</v>
      </c>
      <c r="G437" s="325"/>
      <c r="H437" s="141"/>
      <c r="I437" s="142"/>
      <c r="K437" s="92"/>
      <c r="L437" s="6"/>
      <c r="M437">
        <v>1</v>
      </c>
      <c r="Q437">
        <v>1</v>
      </c>
    </row>
    <row r="438" spans="1:17">
      <c r="A438" s="5">
        <v>8</v>
      </c>
      <c r="B438" s="63" t="s">
        <v>912</v>
      </c>
      <c r="C438" s="84"/>
      <c r="D438" s="85"/>
      <c r="E438" s="6">
        <v>703</v>
      </c>
      <c r="F438" s="6">
        <v>0</v>
      </c>
      <c r="G438" s="207"/>
      <c r="H438" s="141"/>
      <c r="I438" s="142"/>
      <c r="K438" s="41"/>
      <c r="L438" s="41"/>
      <c r="M438" s="123">
        <v>1</v>
      </c>
      <c r="Q438">
        <v>1</v>
      </c>
    </row>
    <row r="439" spans="1:17">
      <c r="A439" s="5">
        <v>9</v>
      </c>
      <c r="B439" s="63" t="s">
        <v>338</v>
      </c>
      <c r="C439" s="84"/>
      <c r="D439" s="85"/>
      <c r="E439" s="6">
        <v>782</v>
      </c>
      <c r="F439" s="6">
        <v>0</v>
      </c>
      <c r="G439" s="207"/>
      <c r="H439" s="141"/>
      <c r="I439" s="142"/>
      <c r="K439" s="6"/>
      <c r="L439" s="26"/>
      <c r="M439">
        <v>1</v>
      </c>
      <c r="Q439">
        <v>1</v>
      </c>
    </row>
    <row r="440" spans="1:17">
      <c r="A440" s="5">
        <v>10</v>
      </c>
      <c r="B440" s="63" t="s">
        <v>1114</v>
      </c>
      <c r="C440" s="84"/>
      <c r="D440" s="85"/>
      <c r="E440" s="6"/>
      <c r="F440" s="6"/>
      <c r="G440" s="145"/>
      <c r="H440" s="141"/>
      <c r="I440" s="142"/>
      <c r="K440" s="6"/>
      <c r="L440" s="6"/>
      <c r="M440" s="4">
        <v>1</v>
      </c>
      <c r="Q440">
        <v>1</v>
      </c>
    </row>
    <row r="441" spans="1:17">
      <c r="A441" s="5">
        <v>11</v>
      </c>
      <c r="B441" s="63"/>
      <c r="C441" s="84"/>
      <c r="D441" s="85"/>
      <c r="E441" s="6"/>
      <c r="F441" s="6"/>
      <c r="G441" s="145"/>
      <c r="H441" s="141"/>
      <c r="I441" s="142"/>
      <c r="J441" s="4">
        <f t="shared" si="69"/>
        <v>0</v>
      </c>
      <c r="K441" s="6"/>
      <c r="L441" s="6"/>
      <c r="Q441">
        <v>1</v>
      </c>
    </row>
    <row r="442" spans="1:17">
      <c r="B442" s="63"/>
      <c r="C442" s="65"/>
      <c r="D442" s="66"/>
      <c r="E442" s="6"/>
      <c r="F442" s="6"/>
      <c r="G442" s="145"/>
      <c r="H442" s="141"/>
      <c r="I442" s="142"/>
      <c r="J442" s="4">
        <f t="shared" ref="J442" si="73">L442*K442</f>
        <v>0</v>
      </c>
      <c r="K442" s="6"/>
      <c r="L442" s="6"/>
      <c r="M442" s="9"/>
    </row>
    <row r="443" spans="1:17">
      <c r="G443" s="122"/>
      <c r="H443" s="139"/>
      <c r="I443" s="139"/>
      <c r="J443" s="4">
        <f t="shared" si="69"/>
        <v>5831</v>
      </c>
      <c r="K443" s="4">
        <v>833</v>
      </c>
      <c r="L443" s="4">
        <v>7</v>
      </c>
    </row>
    <row r="444" spans="1:17" ht="18.75">
      <c r="A444" s="1"/>
      <c r="B444" s="2" t="s">
        <v>20</v>
      </c>
      <c r="C444" s="3"/>
      <c r="D444" s="3"/>
      <c r="G444" s="122"/>
      <c r="H444" s="139"/>
      <c r="I444" s="139"/>
      <c r="J444" s="4">
        <f t="shared" si="69"/>
        <v>0</v>
      </c>
    </row>
    <row r="445" spans="1:17" ht="16.5">
      <c r="A445" s="1"/>
      <c r="G445" s="122"/>
      <c r="H445" s="139"/>
      <c r="I445" s="139"/>
      <c r="J445" s="4">
        <f t="shared" si="69"/>
        <v>0</v>
      </c>
    </row>
    <row r="446" spans="1:17">
      <c r="A446" s="5">
        <v>1</v>
      </c>
      <c r="B446" s="120"/>
      <c r="C446" s="124"/>
      <c r="D446" s="125"/>
      <c r="E446" s="41"/>
      <c r="F446" s="41"/>
      <c r="G446" s="145"/>
      <c r="H446" s="141"/>
      <c r="I446" s="142"/>
      <c r="J446" s="139"/>
      <c r="K446" s="41"/>
      <c r="L446" s="41"/>
      <c r="M446" s="139"/>
      <c r="Q446" s="4">
        <v>1</v>
      </c>
    </row>
    <row r="447" spans="1:17">
      <c r="A447" s="5">
        <v>2</v>
      </c>
      <c r="B447" s="120"/>
      <c r="C447" s="141"/>
      <c r="D447" s="142"/>
      <c r="E447" s="41"/>
      <c r="F447" s="41"/>
      <c r="G447" s="145"/>
      <c r="H447" s="141"/>
      <c r="I447" s="142"/>
      <c r="J447" s="139"/>
      <c r="K447" s="41"/>
      <c r="L447" s="41"/>
      <c r="M447" s="123"/>
      <c r="Q447" s="4">
        <v>1</v>
      </c>
    </row>
    <row r="448" spans="1:17">
      <c r="A448" s="5">
        <v>3</v>
      </c>
      <c r="B448" s="120"/>
      <c r="C448" s="141"/>
      <c r="D448" s="142"/>
      <c r="E448" s="41"/>
      <c r="F448" s="41"/>
      <c r="G448" s="145"/>
      <c r="H448" s="141"/>
      <c r="I448" s="142"/>
      <c r="J448" s="139"/>
      <c r="K448" s="41"/>
      <c r="L448" s="41"/>
      <c r="M448" s="123"/>
      <c r="Q448" s="4">
        <v>1</v>
      </c>
    </row>
    <row r="449" spans="1:17">
      <c r="A449" s="5">
        <v>4</v>
      </c>
      <c r="B449" s="120"/>
      <c r="C449" s="141"/>
      <c r="D449" s="142"/>
      <c r="E449" s="41"/>
      <c r="F449" s="41"/>
      <c r="G449" s="145"/>
      <c r="H449" s="141"/>
      <c r="I449" s="142"/>
      <c r="J449" s="139"/>
      <c r="K449" s="41"/>
      <c r="L449" s="41"/>
      <c r="M449" s="123"/>
      <c r="Q449">
        <v>1</v>
      </c>
    </row>
    <row r="450" spans="1:17">
      <c r="A450" s="5">
        <v>5</v>
      </c>
      <c r="B450" s="145"/>
      <c r="C450" s="146"/>
      <c r="D450" s="147"/>
      <c r="E450" s="132"/>
      <c r="F450" s="132"/>
      <c r="G450" s="145"/>
      <c r="H450" s="146"/>
      <c r="I450" s="147"/>
      <c r="J450" s="122"/>
      <c r="K450" s="132"/>
      <c r="L450" s="132"/>
      <c r="M450" s="122"/>
      <c r="Q450">
        <v>1</v>
      </c>
    </row>
    <row r="451" spans="1:17">
      <c r="A451" s="5">
        <v>6</v>
      </c>
      <c r="B451" s="145"/>
      <c r="C451" s="146"/>
      <c r="D451" s="147"/>
      <c r="E451" s="132"/>
      <c r="F451" s="132"/>
      <c r="G451" s="145"/>
      <c r="H451" s="146"/>
      <c r="I451" s="147"/>
      <c r="J451" s="122"/>
      <c r="K451" s="132"/>
      <c r="L451" s="132"/>
      <c r="M451" s="122"/>
      <c r="Q451">
        <v>1</v>
      </c>
    </row>
    <row r="452" spans="1:17">
      <c r="A452" s="5">
        <v>7</v>
      </c>
      <c r="B452" s="120"/>
      <c r="C452" s="124"/>
      <c r="D452" s="125"/>
      <c r="E452" s="121"/>
      <c r="F452" s="121"/>
      <c r="G452" s="145"/>
      <c r="H452" s="124"/>
      <c r="I452" s="125"/>
      <c r="J452" s="123"/>
      <c r="K452" s="121"/>
      <c r="L452" s="121"/>
      <c r="M452" s="123"/>
      <c r="Q452">
        <v>1</v>
      </c>
    </row>
    <row r="453" spans="1:17">
      <c r="A453" s="5">
        <v>8</v>
      </c>
      <c r="B453" s="120"/>
      <c r="C453" s="141"/>
      <c r="D453" s="125"/>
      <c r="E453" s="41"/>
      <c r="F453" s="41"/>
      <c r="G453" s="145"/>
      <c r="H453" s="141"/>
      <c r="I453" s="142"/>
      <c r="J453" s="139"/>
      <c r="K453" s="41"/>
      <c r="L453" s="41"/>
      <c r="M453" s="123"/>
      <c r="Q453">
        <v>1</v>
      </c>
    </row>
    <row r="454" spans="1:17">
      <c r="A454" s="5">
        <v>9</v>
      </c>
      <c r="B454" s="373"/>
      <c r="C454" s="376"/>
      <c r="D454" s="377"/>
      <c r="E454" s="41"/>
      <c r="F454" s="41"/>
      <c r="G454" s="145"/>
      <c r="H454" s="141"/>
      <c r="I454" s="142"/>
      <c r="J454" s="121"/>
      <c r="K454" s="41"/>
      <c r="L454" s="41"/>
      <c r="M454" s="139"/>
      <c r="Q454">
        <v>1</v>
      </c>
    </row>
    <row r="455" spans="1:17">
      <c r="G455" s="122"/>
      <c r="H455" s="139"/>
      <c r="I455" s="139"/>
      <c r="J455" s="4">
        <f t="shared" si="69"/>
        <v>0</v>
      </c>
      <c r="K455" s="4">
        <v>748</v>
      </c>
      <c r="L455" s="67">
        <v>0</v>
      </c>
      <c r="Q455">
        <v>1</v>
      </c>
    </row>
    <row r="456" spans="1:17">
      <c r="G456" s="122"/>
      <c r="H456" s="139"/>
      <c r="I456" s="139"/>
      <c r="J456" s="4">
        <f t="shared" si="69"/>
        <v>0</v>
      </c>
    </row>
    <row r="457" spans="1:17" ht="18.75">
      <c r="A457" s="1"/>
      <c r="B457" s="2" t="s">
        <v>21</v>
      </c>
      <c r="C457" s="3"/>
      <c r="D457" s="3"/>
      <c r="G457" s="122"/>
      <c r="H457" s="139"/>
      <c r="I457" s="139"/>
      <c r="J457" s="4">
        <f t="shared" si="69"/>
        <v>0</v>
      </c>
    </row>
    <row r="458" spans="1:17" ht="16.5">
      <c r="A458" s="1"/>
      <c r="G458" s="122"/>
      <c r="H458" s="139"/>
      <c r="I458" s="139"/>
      <c r="J458" s="4">
        <f t="shared" si="69"/>
        <v>0</v>
      </c>
    </row>
    <row r="459" spans="1:17">
      <c r="A459" s="5">
        <v>1</v>
      </c>
      <c r="B459" s="63" t="s">
        <v>776</v>
      </c>
      <c r="C459" s="65"/>
      <c r="D459" s="66"/>
      <c r="E459" s="6">
        <v>782</v>
      </c>
      <c r="F459" s="6">
        <v>0</v>
      </c>
      <c r="G459" s="207"/>
      <c r="H459" s="124"/>
      <c r="I459" s="142"/>
      <c r="J459" s="4">
        <f t="shared" si="69"/>
        <v>0</v>
      </c>
      <c r="K459" s="6"/>
      <c r="L459" s="6"/>
      <c r="M459">
        <v>1</v>
      </c>
      <c r="Q459" s="4">
        <v>1</v>
      </c>
    </row>
    <row r="460" spans="1:17">
      <c r="A460" s="5">
        <v>2</v>
      </c>
      <c r="B460" s="144" t="s">
        <v>553</v>
      </c>
      <c r="C460" s="190"/>
      <c r="D460" s="191"/>
      <c r="E460" s="56">
        <v>1251</v>
      </c>
      <c r="F460" s="56">
        <v>0</v>
      </c>
      <c r="G460" s="207"/>
      <c r="H460" s="146"/>
      <c r="I460" s="147"/>
      <c r="J460" s="9">
        <f t="shared" si="69"/>
        <v>0</v>
      </c>
      <c r="K460" s="56"/>
      <c r="L460" s="56"/>
      <c r="M460" s="9">
        <v>1</v>
      </c>
      <c r="Q460" s="4">
        <v>1</v>
      </c>
    </row>
    <row r="461" spans="1:17">
      <c r="A461" s="5">
        <v>3</v>
      </c>
      <c r="B461" s="63" t="s">
        <v>408</v>
      </c>
      <c r="C461" s="65"/>
      <c r="D461" s="66"/>
      <c r="E461" s="6">
        <v>742</v>
      </c>
      <c r="F461" s="6">
        <v>0</v>
      </c>
      <c r="G461" s="207"/>
      <c r="H461" s="159"/>
      <c r="I461" s="167"/>
      <c r="J461" s="4">
        <f t="shared" si="69"/>
        <v>0</v>
      </c>
      <c r="K461" s="102"/>
      <c r="L461" s="6"/>
      <c r="M461">
        <v>1</v>
      </c>
      <c r="Q461" s="4">
        <v>1</v>
      </c>
    </row>
    <row r="462" spans="1:17">
      <c r="A462" s="5">
        <v>4</v>
      </c>
      <c r="B462" s="63" t="s">
        <v>782</v>
      </c>
      <c r="C462" s="65"/>
      <c r="D462" s="66"/>
      <c r="E462" s="42">
        <v>742</v>
      </c>
      <c r="F462" s="42">
        <v>0</v>
      </c>
      <c r="G462" s="207"/>
      <c r="H462" s="141"/>
      <c r="I462" s="142"/>
      <c r="J462" s="4">
        <v>0</v>
      </c>
      <c r="K462" s="92"/>
      <c r="L462" s="6"/>
      <c r="M462">
        <v>1</v>
      </c>
      <c r="Q462">
        <v>1</v>
      </c>
    </row>
    <row r="463" spans="1:17">
      <c r="A463" s="5">
        <v>5</v>
      </c>
      <c r="B463" s="63" t="s">
        <v>360</v>
      </c>
      <c r="C463" s="65"/>
      <c r="D463" s="66"/>
      <c r="E463" s="6">
        <v>782</v>
      </c>
      <c r="F463" s="6">
        <v>0</v>
      </c>
      <c r="G463" s="343"/>
      <c r="H463" s="141"/>
      <c r="I463" s="142"/>
      <c r="J463" s="4">
        <f t="shared" si="69"/>
        <v>0</v>
      </c>
      <c r="K463" s="6"/>
      <c r="L463" s="6"/>
      <c r="M463">
        <v>1</v>
      </c>
      <c r="Q463">
        <v>1</v>
      </c>
    </row>
    <row r="464" spans="1:17">
      <c r="A464" s="5">
        <v>6</v>
      </c>
      <c r="B464" s="63" t="s">
        <v>861</v>
      </c>
      <c r="C464" s="65"/>
      <c r="D464" s="66"/>
      <c r="E464" s="6">
        <v>782</v>
      </c>
      <c r="F464" s="6">
        <v>0</v>
      </c>
      <c r="G464" s="207"/>
      <c r="H464" s="159"/>
      <c r="I464" s="167"/>
      <c r="J464" s="4">
        <v>0</v>
      </c>
      <c r="K464" s="102"/>
      <c r="L464" s="6"/>
      <c r="M464">
        <v>1</v>
      </c>
      <c r="Q464">
        <v>1</v>
      </c>
    </row>
    <row r="465" spans="1:17">
      <c r="A465" s="5">
        <v>7</v>
      </c>
      <c r="B465" s="144" t="s">
        <v>1078</v>
      </c>
      <c r="C465" s="190"/>
      <c r="D465" s="191"/>
      <c r="E465" s="56">
        <v>400</v>
      </c>
      <c r="F465" s="56">
        <v>0</v>
      </c>
      <c r="G465" s="207"/>
      <c r="H465" s="146"/>
      <c r="I465" s="147"/>
      <c r="J465" s="9"/>
      <c r="K465" s="56"/>
      <c r="L465" s="56"/>
      <c r="M465" s="9">
        <v>1</v>
      </c>
      <c r="Q465">
        <v>1</v>
      </c>
    </row>
    <row r="466" spans="1:17">
      <c r="A466" s="5">
        <v>8</v>
      </c>
      <c r="B466" s="63" t="s">
        <v>907</v>
      </c>
      <c r="C466" s="65"/>
      <c r="D466" s="66"/>
      <c r="E466" s="6">
        <v>0</v>
      </c>
      <c r="F466" s="6">
        <v>0</v>
      </c>
      <c r="G466" s="207"/>
      <c r="H466" s="141"/>
      <c r="I466" s="142"/>
      <c r="K466" s="6"/>
      <c r="L466" s="6"/>
      <c r="M466">
        <v>1</v>
      </c>
      <c r="Q466">
        <v>1</v>
      </c>
    </row>
    <row r="467" spans="1:17">
      <c r="A467" s="5">
        <v>9</v>
      </c>
      <c r="B467" s="63" t="s">
        <v>1062</v>
      </c>
      <c r="C467" s="65"/>
      <c r="D467" s="66"/>
      <c r="E467" s="6">
        <v>782</v>
      </c>
      <c r="F467" s="6">
        <v>0</v>
      </c>
      <c r="G467" s="207"/>
      <c r="H467" s="124"/>
      <c r="I467" s="142"/>
      <c r="K467" s="6"/>
      <c r="L467" s="6"/>
      <c r="M467">
        <v>1</v>
      </c>
      <c r="Q467">
        <v>1</v>
      </c>
    </row>
    <row r="468" spans="1:17">
      <c r="A468" s="5">
        <v>10</v>
      </c>
      <c r="B468" s="144"/>
      <c r="C468" s="190"/>
      <c r="D468" s="191"/>
      <c r="E468" s="56"/>
      <c r="F468" s="56"/>
      <c r="G468" s="207"/>
      <c r="H468" s="146"/>
      <c r="I468" s="147"/>
      <c r="J468" s="9"/>
      <c r="K468" s="56"/>
      <c r="L468" s="56"/>
      <c r="M468" s="9"/>
      <c r="Q468">
        <v>1</v>
      </c>
    </row>
    <row r="469" spans="1:17">
      <c r="A469" s="5">
        <v>11</v>
      </c>
      <c r="B469" s="356"/>
      <c r="C469" s="360"/>
      <c r="D469" s="361"/>
      <c r="E469" s="6">
        <v>322</v>
      </c>
      <c r="F469" s="6"/>
      <c r="G469" s="145"/>
      <c r="H469" s="141"/>
      <c r="I469" s="142"/>
      <c r="J469" s="26"/>
      <c r="K469" s="6"/>
      <c r="L469" s="6"/>
      <c r="Q469">
        <v>1</v>
      </c>
    </row>
    <row r="470" spans="1:17">
      <c r="G470" s="122"/>
      <c r="H470" s="139"/>
      <c r="I470" s="139"/>
      <c r="J470" s="4">
        <f t="shared" ref="J470:J526" si="74">L470*K470</f>
        <v>7840</v>
      </c>
      <c r="K470" s="4">
        <v>784</v>
      </c>
      <c r="L470" s="4">
        <v>10</v>
      </c>
    </row>
    <row r="471" spans="1:17">
      <c r="B471"/>
      <c r="G471" s="122"/>
      <c r="H471" s="139"/>
      <c r="I471" s="139"/>
      <c r="J471" s="4">
        <f t="shared" si="74"/>
        <v>0</v>
      </c>
    </row>
    <row r="472" spans="1:17">
      <c r="G472" s="122"/>
      <c r="H472" s="139"/>
      <c r="I472" s="139"/>
      <c r="J472" s="4">
        <f t="shared" si="74"/>
        <v>0</v>
      </c>
    </row>
    <row r="473" spans="1:17" ht="18.75">
      <c r="A473" s="1"/>
      <c r="B473" s="2" t="s">
        <v>22</v>
      </c>
      <c r="C473" s="3"/>
      <c r="D473" s="3"/>
      <c r="G473" s="122"/>
      <c r="H473" s="139"/>
      <c r="I473" s="139"/>
      <c r="J473" s="4">
        <f t="shared" si="74"/>
        <v>0</v>
      </c>
    </row>
    <row r="474" spans="1:17" ht="16.5">
      <c r="A474" s="1"/>
      <c r="B474"/>
      <c r="G474" s="122"/>
      <c r="H474" s="139"/>
      <c r="I474" s="139"/>
      <c r="J474" s="4">
        <f t="shared" si="74"/>
        <v>0</v>
      </c>
    </row>
    <row r="475" spans="1:17">
      <c r="A475" s="5">
        <v>1</v>
      </c>
      <c r="B475" s="356" t="s">
        <v>892</v>
      </c>
      <c r="C475" s="360"/>
      <c r="D475" s="361"/>
      <c r="E475" s="6">
        <v>782</v>
      </c>
      <c r="F475" s="6">
        <v>0</v>
      </c>
      <c r="G475" s="207"/>
      <c r="H475" s="141"/>
      <c r="I475" s="142"/>
      <c r="J475" s="67"/>
      <c r="K475" s="6"/>
      <c r="L475" s="6"/>
      <c r="M475">
        <v>1</v>
      </c>
      <c r="Q475" s="4">
        <v>1</v>
      </c>
    </row>
    <row r="476" spans="1:17">
      <c r="A476" s="5">
        <v>2</v>
      </c>
      <c r="B476" s="63" t="s">
        <v>768</v>
      </c>
      <c r="C476" s="84"/>
      <c r="D476" s="85"/>
      <c r="E476" s="121">
        <v>782</v>
      </c>
      <c r="F476" s="121">
        <v>0</v>
      </c>
      <c r="G476" s="207"/>
      <c r="H476" s="124"/>
      <c r="I476" s="125"/>
      <c r="J476" s="4">
        <f t="shared" si="74"/>
        <v>0</v>
      </c>
      <c r="K476" s="26"/>
      <c r="L476" s="26"/>
      <c r="M476">
        <v>1</v>
      </c>
      <c r="Q476" s="4">
        <v>1</v>
      </c>
    </row>
    <row r="477" spans="1:17">
      <c r="A477" s="5">
        <v>3</v>
      </c>
      <c r="B477" s="63" t="s">
        <v>553</v>
      </c>
      <c r="C477" s="65"/>
      <c r="D477" s="66"/>
      <c r="E477" s="287"/>
      <c r="F477" s="287"/>
      <c r="G477" s="145"/>
      <c r="H477" s="124"/>
      <c r="I477" s="142"/>
      <c r="J477" s="4">
        <f t="shared" si="74"/>
        <v>0</v>
      </c>
      <c r="K477" s="6"/>
      <c r="L477" s="6"/>
      <c r="M477">
        <v>1</v>
      </c>
      <c r="Q477" s="4">
        <v>1</v>
      </c>
    </row>
    <row r="478" spans="1:17">
      <c r="A478" s="5">
        <v>4</v>
      </c>
      <c r="B478" s="356" t="s">
        <v>996</v>
      </c>
      <c r="C478" s="360"/>
      <c r="D478" s="361"/>
      <c r="E478" s="6">
        <v>782</v>
      </c>
      <c r="F478" s="6">
        <v>0</v>
      </c>
      <c r="G478" s="207"/>
      <c r="H478" s="141"/>
      <c r="I478" s="142"/>
      <c r="J478" s="67"/>
      <c r="K478" s="6"/>
      <c r="L478" s="6"/>
      <c r="M478">
        <v>1</v>
      </c>
      <c r="Q478">
        <v>1</v>
      </c>
    </row>
    <row r="479" spans="1:17">
      <c r="A479" s="5">
        <v>5</v>
      </c>
      <c r="B479" s="63" t="s">
        <v>1029</v>
      </c>
      <c r="C479" s="65"/>
      <c r="D479" s="66"/>
      <c r="E479" s="6">
        <v>782</v>
      </c>
      <c r="F479" s="6">
        <v>0</v>
      </c>
      <c r="G479" s="207"/>
      <c r="H479" s="141"/>
      <c r="I479" s="142"/>
      <c r="J479" s="4">
        <f t="shared" ref="J479" si="75">L479*K479</f>
        <v>0</v>
      </c>
      <c r="K479" s="6"/>
      <c r="L479" s="6"/>
      <c r="M479" s="4">
        <v>1</v>
      </c>
      <c r="Q479">
        <v>1</v>
      </c>
    </row>
    <row r="480" spans="1:17">
      <c r="A480" s="5">
        <v>6</v>
      </c>
      <c r="B480" s="63" t="s">
        <v>789</v>
      </c>
      <c r="C480" s="65"/>
      <c r="D480" s="66"/>
      <c r="E480" s="41">
        <v>782</v>
      </c>
      <c r="F480" s="41">
        <v>0</v>
      </c>
      <c r="G480" s="207"/>
      <c r="H480" s="141"/>
      <c r="I480" s="142"/>
      <c r="J480" s="4">
        <f t="shared" ref="J480" si="76">L480*K480</f>
        <v>0</v>
      </c>
      <c r="K480" s="6"/>
      <c r="L480" s="6"/>
      <c r="M480">
        <v>1</v>
      </c>
      <c r="Q480">
        <v>1</v>
      </c>
    </row>
    <row r="481" spans="1:17">
      <c r="A481" s="5">
        <v>7</v>
      </c>
      <c r="B481" s="356" t="s">
        <v>879</v>
      </c>
      <c r="C481" s="360"/>
      <c r="D481" s="361"/>
      <c r="E481" s="41">
        <v>782</v>
      </c>
      <c r="F481" s="41">
        <v>0</v>
      </c>
      <c r="G481" s="207"/>
      <c r="H481" s="141"/>
      <c r="I481" s="142"/>
      <c r="J481" s="67"/>
      <c r="K481" s="6"/>
      <c r="L481" s="6"/>
      <c r="M481">
        <v>1</v>
      </c>
      <c r="Q481">
        <v>1</v>
      </c>
    </row>
    <row r="482" spans="1:17">
      <c r="A482" s="5">
        <v>8</v>
      </c>
      <c r="B482" s="144" t="s">
        <v>880</v>
      </c>
      <c r="C482" s="190"/>
      <c r="D482" s="191"/>
      <c r="E482" s="56">
        <v>782</v>
      </c>
      <c r="F482" s="56">
        <v>0</v>
      </c>
      <c r="G482" s="207"/>
      <c r="H482" s="141"/>
      <c r="I482" s="142"/>
      <c r="J482" s="290"/>
      <c r="K482" s="6"/>
      <c r="L482" s="6"/>
      <c r="M482">
        <v>1</v>
      </c>
      <c r="Q482">
        <v>1</v>
      </c>
    </row>
    <row r="483" spans="1:17">
      <c r="A483" s="5">
        <v>9</v>
      </c>
      <c r="B483" s="63" t="s">
        <v>884</v>
      </c>
      <c r="C483" s="65"/>
      <c r="D483" s="66"/>
      <c r="E483" s="6">
        <v>782</v>
      </c>
      <c r="F483" s="6">
        <v>0</v>
      </c>
      <c r="G483" s="207"/>
      <c r="H483" s="141"/>
      <c r="I483" s="142"/>
      <c r="J483" s="290"/>
      <c r="K483" s="6"/>
      <c r="L483" s="6"/>
      <c r="M483">
        <v>1</v>
      </c>
      <c r="Q483">
        <v>1</v>
      </c>
    </row>
    <row r="484" spans="1:17">
      <c r="A484" s="5">
        <v>10</v>
      </c>
      <c r="B484" s="356"/>
      <c r="C484" s="360"/>
      <c r="D484" s="361"/>
      <c r="E484" s="6"/>
      <c r="F484" s="6"/>
      <c r="G484" s="145"/>
      <c r="H484" s="141"/>
      <c r="I484" s="142"/>
      <c r="J484" s="67"/>
      <c r="K484" s="6"/>
      <c r="L484" s="6"/>
      <c r="M484"/>
      <c r="Q484">
        <v>1</v>
      </c>
    </row>
    <row r="485" spans="1:17">
      <c r="A485" s="5">
        <v>11</v>
      </c>
      <c r="B485" s="63"/>
      <c r="C485" s="65"/>
      <c r="D485" s="66"/>
      <c r="E485" s="6"/>
      <c r="F485" s="6"/>
      <c r="G485" s="145"/>
      <c r="H485" s="141"/>
      <c r="I485" s="142"/>
      <c r="K485" s="6"/>
      <c r="L485" s="6"/>
      <c r="Q485">
        <v>1</v>
      </c>
    </row>
    <row r="486" spans="1:17">
      <c r="D486" s="71"/>
      <c r="E486"/>
      <c r="F486" s="71"/>
      <c r="G486" s="122"/>
      <c r="H486" s="139"/>
      <c r="I486" s="139"/>
      <c r="J486" s="4">
        <f t="shared" si="74"/>
        <v>7840</v>
      </c>
      <c r="K486" s="4">
        <v>784</v>
      </c>
      <c r="L486" s="4">
        <v>10</v>
      </c>
      <c r="Q486"/>
    </row>
    <row r="487" spans="1:17">
      <c r="E487">
        <v>150</v>
      </c>
      <c r="G487" s="122"/>
      <c r="H487" s="139"/>
      <c r="I487" s="139"/>
      <c r="J487" s="4">
        <f t="shared" si="74"/>
        <v>0</v>
      </c>
    </row>
    <row r="488" spans="1:17">
      <c r="G488" s="122"/>
      <c r="H488" s="139"/>
      <c r="I488" s="139"/>
      <c r="J488" s="4">
        <f t="shared" si="74"/>
        <v>0</v>
      </c>
    </row>
    <row r="489" spans="1:17">
      <c r="G489" s="122"/>
      <c r="H489" s="139"/>
      <c r="I489" s="139"/>
      <c r="J489" s="4">
        <f t="shared" si="74"/>
        <v>0</v>
      </c>
    </row>
    <row r="490" spans="1:17" ht="18.75">
      <c r="A490" s="1"/>
      <c r="B490" s="2" t="s">
        <v>23</v>
      </c>
      <c r="C490" s="3"/>
      <c r="D490" s="3"/>
      <c r="G490" s="122"/>
      <c r="H490" s="139"/>
      <c r="I490" s="139"/>
      <c r="J490" s="4">
        <f t="shared" si="74"/>
        <v>0</v>
      </c>
    </row>
    <row r="491" spans="1:17" ht="16.5">
      <c r="A491" s="1"/>
      <c r="G491" s="122"/>
      <c r="H491" s="139"/>
      <c r="I491" s="139"/>
      <c r="J491" s="4">
        <f t="shared" si="74"/>
        <v>0</v>
      </c>
    </row>
    <row r="492" spans="1:17">
      <c r="A492" s="5">
        <v>1</v>
      </c>
      <c r="B492" s="63" t="s">
        <v>775</v>
      </c>
      <c r="C492" s="84" t="s">
        <v>1098</v>
      </c>
      <c r="D492" s="85"/>
      <c r="E492" s="26">
        <v>742</v>
      </c>
      <c r="F492" s="26">
        <v>0</v>
      </c>
      <c r="G492" s="207"/>
      <c r="H492" s="124"/>
      <c r="I492" s="125"/>
      <c r="J492" s="4">
        <f t="shared" si="74"/>
        <v>0</v>
      </c>
      <c r="K492" s="26"/>
      <c r="L492" s="26"/>
      <c r="M492">
        <v>1</v>
      </c>
      <c r="Q492" s="4">
        <v>1</v>
      </c>
    </row>
    <row r="493" spans="1:17">
      <c r="A493" s="5">
        <v>2</v>
      </c>
      <c r="B493" s="63" t="s">
        <v>370</v>
      </c>
      <c r="C493" s="65"/>
      <c r="D493" s="66"/>
      <c r="E493" s="6">
        <v>782</v>
      </c>
      <c r="F493" s="6">
        <v>0</v>
      </c>
      <c r="G493" s="207"/>
      <c r="H493" s="141"/>
      <c r="I493" s="142"/>
      <c r="K493" s="6"/>
      <c r="L493" s="6"/>
      <c r="M493">
        <v>1</v>
      </c>
      <c r="Q493" s="4">
        <v>1</v>
      </c>
    </row>
    <row r="494" spans="1:17">
      <c r="A494" s="5">
        <v>3</v>
      </c>
      <c r="B494" s="63" t="s">
        <v>788</v>
      </c>
      <c r="C494" s="65"/>
      <c r="D494" s="66"/>
      <c r="E494" s="6">
        <v>742</v>
      </c>
      <c r="F494" s="6">
        <v>0</v>
      </c>
      <c r="G494" s="207"/>
      <c r="H494" s="141"/>
      <c r="I494" s="142"/>
      <c r="J494" s="4">
        <f t="shared" ref="J494:J496" si="77">L494*K494</f>
        <v>0</v>
      </c>
      <c r="K494" s="6"/>
      <c r="L494" s="6"/>
      <c r="M494">
        <v>1</v>
      </c>
      <c r="Q494" s="4">
        <v>1</v>
      </c>
    </row>
    <row r="495" spans="1:17">
      <c r="A495" s="5">
        <v>4</v>
      </c>
      <c r="B495" s="63" t="s">
        <v>596</v>
      </c>
      <c r="C495" s="65"/>
      <c r="D495" s="66"/>
      <c r="E495" s="6">
        <v>742</v>
      </c>
      <c r="F495" s="6">
        <v>0</v>
      </c>
      <c r="G495" s="207"/>
      <c r="H495" s="141"/>
      <c r="I495" s="142"/>
      <c r="J495" s="4">
        <f t="shared" si="77"/>
        <v>0</v>
      </c>
      <c r="K495" s="6"/>
      <c r="L495" s="6"/>
      <c r="M495">
        <v>1</v>
      </c>
      <c r="Q495">
        <v>1</v>
      </c>
    </row>
    <row r="496" spans="1:17">
      <c r="A496" s="5">
        <v>5</v>
      </c>
      <c r="B496" s="63" t="s">
        <v>815</v>
      </c>
      <c r="C496" s="65"/>
      <c r="D496" s="66"/>
      <c r="E496" s="6">
        <v>782</v>
      </c>
      <c r="F496" s="6">
        <v>0</v>
      </c>
      <c r="G496" s="207"/>
      <c r="H496" s="124" t="s">
        <v>1146</v>
      </c>
      <c r="I496" s="142"/>
      <c r="J496" s="4">
        <f t="shared" si="77"/>
        <v>0</v>
      </c>
      <c r="K496" s="6"/>
      <c r="L496" s="6"/>
      <c r="M496">
        <v>1</v>
      </c>
      <c r="Q496">
        <v>1</v>
      </c>
    </row>
    <row r="497" spans="1:17">
      <c r="A497" s="5">
        <v>6</v>
      </c>
      <c r="B497" s="63" t="s">
        <v>520</v>
      </c>
      <c r="C497" s="65"/>
      <c r="D497" s="66"/>
      <c r="E497" s="6">
        <v>782</v>
      </c>
      <c r="F497" s="6">
        <v>0</v>
      </c>
      <c r="G497" s="207"/>
      <c r="H497" s="141"/>
      <c r="I497" s="142"/>
      <c r="K497" s="6"/>
      <c r="L497" s="6"/>
      <c r="M497">
        <v>1</v>
      </c>
      <c r="Q497">
        <v>1</v>
      </c>
    </row>
    <row r="498" spans="1:17">
      <c r="A498" s="5">
        <v>7</v>
      </c>
      <c r="B498" s="63" t="s">
        <v>1076</v>
      </c>
      <c r="C498" s="65"/>
      <c r="D498" s="66"/>
      <c r="E498" s="6">
        <v>742</v>
      </c>
      <c r="F498" s="6">
        <v>0</v>
      </c>
      <c r="G498" s="207"/>
      <c r="H498" s="141"/>
      <c r="I498" s="142"/>
      <c r="K498" s="6"/>
      <c r="L498" s="6"/>
      <c r="M498">
        <v>1</v>
      </c>
      <c r="Q498">
        <v>1</v>
      </c>
    </row>
    <row r="499" spans="1:17">
      <c r="A499" s="5">
        <v>8</v>
      </c>
      <c r="B499" s="144" t="s">
        <v>783</v>
      </c>
      <c r="C499" s="190"/>
      <c r="D499" s="191"/>
      <c r="E499" s="132">
        <v>893</v>
      </c>
      <c r="F499" s="132">
        <v>0</v>
      </c>
      <c r="G499" s="334"/>
      <c r="H499" s="216"/>
      <c r="I499" s="215"/>
      <c r="J499" s="4">
        <f t="shared" ref="J499:J500" si="78">L499*K499</f>
        <v>0</v>
      </c>
      <c r="K499" s="101"/>
      <c r="L499" s="6"/>
      <c r="M499" s="106">
        <v>1</v>
      </c>
      <c r="Q499">
        <v>1</v>
      </c>
    </row>
    <row r="500" spans="1:17">
      <c r="A500" s="5">
        <v>9</v>
      </c>
      <c r="B500" s="144" t="s">
        <v>784</v>
      </c>
      <c r="C500" s="190"/>
      <c r="D500" s="191"/>
      <c r="E500" s="132">
        <v>593</v>
      </c>
      <c r="F500" s="132">
        <v>0</v>
      </c>
      <c r="G500" s="207"/>
      <c r="H500" s="141"/>
      <c r="I500" s="142"/>
      <c r="J500" s="4">
        <f t="shared" si="78"/>
        <v>0</v>
      </c>
      <c r="K500" s="6"/>
      <c r="L500" s="6"/>
      <c r="M500">
        <v>1</v>
      </c>
      <c r="Q500">
        <v>1</v>
      </c>
    </row>
    <row r="501" spans="1:17">
      <c r="A501" s="5">
        <v>10</v>
      </c>
      <c r="B501" s="356" t="s">
        <v>402</v>
      </c>
      <c r="C501" s="360"/>
      <c r="D501" s="361"/>
      <c r="E501" s="6">
        <v>736</v>
      </c>
      <c r="F501" s="6">
        <v>0</v>
      </c>
      <c r="G501" s="207"/>
      <c r="H501" s="141"/>
      <c r="I501" s="142"/>
      <c r="J501" s="67"/>
      <c r="K501" s="6"/>
      <c r="L501" s="6"/>
      <c r="M501">
        <v>1</v>
      </c>
      <c r="Q501">
        <v>1</v>
      </c>
    </row>
    <row r="502" spans="1:17">
      <c r="A502" s="5">
        <v>11</v>
      </c>
      <c r="B502" s="63" t="s">
        <v>1110</v>
      </c>
      <c r="C502" s="65"/>
      <c r="D502" s="66"/>
      <c r="E502" s="6">
        <v>524</v>
      </c>
      <c r="F502" s="6">
        <v>0</v>
      </c>
      <c r="G502" s="145"/>
      <c r="H502" s="141"/>
      <c r="I502" s="142"/>
      <c r="K502" s="6"/>
      <c r="L502" s="6"/>
      <c r="M502">
        <v>1</v>
      </c>
      <c r="Q502">
        <v>1</v>
      </c>
    </row>
    <row r="503" spans="1:17">
      <c r="E503" s="67"/>
      <c r="F503" s="67"/>
      <c r="G503" s="122"/>
      <c r="H503" s="139"/>
      <c r="I503" s="139"/>
      <c r="J503" s="4">
        <f t="shared" si="74"/>
        <v>7056</v>
      </c>
      <c r="K503" s="4">
        <v>784</v>
      </c>
      <c r="L503" s="4">
        <v>9</v>
      </c>
    </row>
    <row r="504" spans="1:17">
      <c r="G504" s="122"/>
      <c r="H504" s="139"/>
      <c r="I504" s="139"/>
      <c r="J504" s="4">
        <f t="shared" si="74"/>
        <v>0</v>
      </c>
    </row>
    <row r="505" spans="1:17">
      <c r="G505" s="122"/>
      <c r="H505" s="139"/>
      <c r="I505" s="139"/>
      <c r="J505" s="4">
        <f t="shared" si="74"/>
        <v>0</v>
      </c>
    </row>
    <row r="506" spans="1:17" ht="18.75">
      <c r="A506" s="1"/>
      <c r="B506" s="2" t="s">
        <v>24</v>
      </c>
      <c r="C506" s="3"/>
      <c r="D506" s="3"/>
      <c r="G506" s="122"/>
      <c r="H506" s="139"/>
      <c r="I506" s="139"/>
      <c r="J506" s="4">
        <f t="shared" si="74"/>
        <v>0</v>
      </c>
    </row>
    <row r="507" spans="1:17" ht="16.5">
      <c r="A507" s="1"/>
      <c r="G507" s="122"/>
      <c r="H507" s="139"/>
      <c r="I507" s="139"/>
      <c r="J507" s="4">
        <f t="shared" si="74"/>
        <v>0</v>
      </c>
    </row>
    <row r="508" spans="1:17">
      <c r="A508" s="5">
        <v>1</v>
      </c>
      <c r="B508" s="63" t="s">
        <v>774</v>
      </c>
      <c r="C508" s="84" t="s">
        <v>1098</v>
      </c>
      <c r="D508" s="66"/>
      <c r="E508" s="6">
        <v>742</v>
      </c>
      <c r="F508" s="6">
        <v>0</v>
      </c>
      <c r="G508" s="207"/>
      <c r="H508" s="141"/>
      <c r="I508" s="142"/>
      <c r="J508" s="4">
        <f t="shared" si="74"/>
        <v>0</v>
      </c>
      <c r="K508" s="6"/>
      <c r="L508" s="6"/>
      <c r="M508">
        <v>1</v>
      </c>
      <c r="Q508" s="4">
        <v>1</v>
      </c>
    </row>
    <row r="509" spans="1:17">
      <c r="A509" s="5">
        <v>2</v>
      </c>
      <c r="B509" s="63" t="s">
        <v>228</v>
      </c>
      <c r="C509" s="84" t="s">
        <v>1098</v>
      </c>
      <c r="D509" s="85"/>
      <c r="E509" s="26">
        <v>782</v>
      </c>
      <c r="F509" s="26">
        <v>0</v>
      </c>
      <c r="G509" s="207"/>
      <c r="H509" s="124"/>
      <c r="I509" s="125"/>
      <c r="K509" s="26"/>
      <c r="L509" s="26"/>
      <c r="M509">
        <v>1</v>
      </c>
      <c r="Q509" s="4">
        <v>1</v>
      </c>
    </row>
    <row r="510" spans="1:17">
      <c r="A510" s="5">
        <v>3</v>
      </c>
      <c r="B510" s="63" t="s">
        <v>452</v>
      </c>
      <c r="C510" s="96" t="s">
        <v>1098</v>
      </c>
      <c r="D510" s="97"/>
      <c r="E510" s="26">
        <v>782</v>
      </c>
      <c r="F510" s="26">
        <v>0</v>
      </c>
      <c r="G510" s="334"/>
      <c r="H510" s="179"/>
      <c r="I510" s="180"/>
      <c r="K510" s="94"/>
      <c r="L510" s="6"/>
      <c r="M510">
        <v>1</v>
      </c>
      <c r="Q510" s="4">
        <v>1</v>
      </c>
    </row>
    <row r="511" spans="1:17">
      <c r="A511" s="5">
        <v>4</v>
      </c>
      <c r="B511" s="63" t="s">
        <v>593</v>
      </c>
      <c r="C511" s="65"/>
      <c r="D511" s="66"/>
      <c r="E511" s="6">
        <v>742</v>
      </c>
      <c r="F511" s="6">
        <v>0</v>
      </c>
      <c r="G511" s="332"/>
      <c r="H511" s="141"/>
      <c r="I511" s="142"/>
      <c r="J511" s="4">
        <f t="shared" si="74"/>
        <v>0</v>
      </c>
      <c r="K511" s="6"/>
      <c r="L511" s="6"/>
      <c r="M511">
        <v>1</v>
      </c>
      <c r="Q511">
        <v>1</v>
      </c>
    </row>
    <row r="512" spans="1:17">
      <c r="A512" s="5">
        <v>5</v>
      </c>
      <c r="B512" s="63"/>
      <c r="C512" s="96"/>
      <c r="D512" s="97"/>
      <c r="E512" s="26"/>
      <c r="F512" s="26"/>
      <c r="G512" s="302"/>
      <c r="H512" s="179"/>
      <c r="I512" s="180"/>
      <c r="K512" s="94"/>
      <c r="L512" s="6"/>
      <c r="M512"/>
      <c r="Q512">
        <v>1</v>
      </c>
    </row>
    <row r="513" spans="1:17">
      <c r="A513" s="5">
        <v>6</v>
      </c>
      <c r="B513" s="63" t="s">
        <v>933</v>
      </c>
      <c r="C513" s="84" t="s">
        <v>1098</v>
      </c>
      <c r="D513" s="66"/>
      <c r="E513" s="6">
        <v>782</v>
      </c>
      <c r="F513" s="6">
        <v>0</v>
      </c>
      <c r="G513" s="207"/>
      <c r="H513" s="141"/>
      <c r="I513" s="142"/>
      <c r="J513" s="4">
        <f t="shared" ref="J513" si="79">L513*K513</f>
        <v>0</v>
      </c>
      <c r="K513" s="6"/>
      <c r="L513" s="6"/>
      <c r="M513">
        <v>1</v>
      </c>
      <c r="Q513">
        <v>1</v>
      </c>
    </row>
    <row r="514" spans="1:17">
      <c r="A514" s="5">
        <v>7</v>
      </c>
      <c r="B514" s="63" t="s">
        <v>1071</v>
      </c>
      <c r="C514" s="96" t="s">
        <v>1098</v>
      </c>
      <c r="D514" s="97"/>
      <c r="E514" s="26">
        <v>782</v>
      </c>
      <c r="F514" s="26">
        <v>0</v>
      </c>
      <c r="G514" s="334"/>
      <c r="H514" s="179"/>
      <c r="I514" s="180"/>
      <c r="K514" s="94"/>
      <c r="L514" s="6"/>
      <c r="M514">
        <v>1</v>
      </c>
      <c r="Q514">
        <v>1</v>
      </c>
    </row>
    <row r="515" spans="1:17">
      <c r="A515" s="5">
        <v>8</v>
      </c>
      <c r="B515" s="63" t="s">
        <v>1077</v>
      </c>
      <c r="C515" s="84" t="s">
        <v>1098</v>
      </c>
      <c r="D515" s="66"/>
      <c r="E515" s="6">
        <v>742</v>
      </c>
      <c r="F515" s="6">
        <v>0</v>
      </c>
      <c r="G515" s="207"/>
      <c r="H515" s="141"/>
      <c r="I515" s="142"/>
      <c r="K515" s="6"/>
      <c r="L515" s="6"/>
      <c r="M515">
        <v>1</v>
      </c>
      <c r="Q515">
        <v>1</v>
      </c>
    </row>
    <row r="516" spans="1:17">
      <c r="A516" s="5">
        <v>9</v>
      </c>
      <c r="B516" s="63" t="s">
        <v>1109</v>
      </c>
      <c r="C516" s="65"/>
      <c r="D516" s="66"/>
      <c r="E516" s="6">
        <v>524</v>
      </c>
      <c r="F516" s="6">
        <v>0</v>
      </c>
      <c r="G516" s="145"/>
      <c r="H516" s="141"/>
      <c r="I516" s="142"/>
      <c r="J516" s="4">
        <f t="shared" si="74"/>
        <v>0</v>
      </c>
      <c r="K516" s="6"/>
      <c r="L516" s="6"/>
      <c r="M516" s="4">
        <v>1</v>
      </c>
      <c r="Q516"/>
    </row>
    <row r="517" spans="1:17">
      <c r="A517" s="5">
        <v>10</v>
      </c>
      <c r="B517" s="64"/>
      <c r="C517" s="65"/>
      <c r="D517" s="66"/>
      <c r="E517" s="26">
        <v>150</v>
      </c>
      <c r="F517" s="6"/>
      <c r="G517" s="145"/>
      <c r="H517" s="141"/>
      <c r="I517" s="142"/>
      <c r="J517" s="4">
        <f t="shared" si="74"/>
        <v>0</v>
      </c>
      <c r="K517" s="6"/>
      <c r="L517" s="6"/>
      <c r="Q517"/>
    </row>
    <row r="518" spans="1:17">
      <c r="A518" s="5">
        <v>11</v>
      </c>
      <c r="B518" s="64"/>
      <c r="C518" s="65"/>
      <c r="D518" s="66"/>
      <c r="E518" s="6"/>
      <c r="F518" s="6"/>
      <c r="G518" s="145"/>
      <c r="H518" s="141"/>
      <c r="I518" s="142"/>
      <c r="J518" s="4">
        <f t="shared" si="74"/>
        <v>0</v>
      </c>
      <c r="K518" s="6"/>
      <c r="L518" s="6"/>
    </row>
    <row r="519" spans="1:17">
      <c r="G519" s="122"/>
      <c r="H519" s="139"/>
      <c r="I519" s="139"/>
      <c r="J519" s="4">
        <f t="shared" si="74"/>
        <v>4704</v>
      </c>
      <c r="K519" s="4">
        <v>784</v>
      </c>
      <c r="L519" s="4">
        <v>6</v>
      </c>
    </row>
    <row r="520" spans="1:17">
      <c r="G520" s="122"/>
      <c r="H520" s="139"/>
      <c r="I520" s="139"/>
      <c r="J520" s="4">
        <f t="shared" si="74"/>
        <v>0</v>
      </c>
    </row>
    <row r="521" spans="1:17">
      <c r="G521" s="122"/>
      <c r="H521" s="139"/>
      <c r="I521" s="139"/>
      <c r="J521" s="4">
        <f t="shared" si="74"/>
        <v>0</v>
      </c>
    </row>
    <row r="522" spans="1:17">
      <c r="G522" s="122"/>
      <c r="H522" s="139"/>
      <c r="I522" s="139"/>
      <c r="J522" s="4">
        <f t="shared" si="74"/>
        <v>0</v>
      </c>
      <c r="M522"/>
    </row>
    <row r="523" spans="1:17">
      <c r="G523" s="122"/>
      <c r="H523" s="139"/>
      <c r="I523" s="139"/>
      <c r="J523" s="4">
        <f t="shared" si="74"/>
        <v>0</v>
      </c>
    </row>
    <row r="524" spans="1:17" ht="18.75">
      <c r="A524" s="1"/>
      <c r="B524" s="2" t="s">
        <v>75</v>
      </c>
      <c r="C524" s="3"/>
      <c r="D524" s="3"/>
      <c r="G524" s="122"/>
      <c r="H524" s="139"/>
      <c r="I524" s="139"/>
      <c r="J524" s="4">
        <f t="shared" si="74"/>
        <v>0</v>
      </c>
    </row>
    <row r="525" spans="1:17" ht="16.5">
      <c r="A525" s="1"/>
      <c r="G525" s="122"/>
      <c r="H525" s="139"/>
      <c r="I525" s="139"/>
      <c r="J525" s="4">
        <f t="shared" si="74"/>
        <v>0</v>
      </c>
      <c r="M525"/>
    </row>
    <row r="526" spans="1:17">
      <c r="A526" s="5">
        <v>1</v>
      </c>
      <c r="B526" s="63" t="s">
        <v>786</v>
      </c>
      <c r="C526" s="84" t="s">
        <v>1098</v>
      </c>
      <c r="D526" s="66"/>
      <c r="E526" s="6">
        <v>742</v>
      </c>
      <c r="F526" s="6">
        <v>0</v>
      </c>
      <c r="G526" s="207"/>
      <c r="H526" s="141"/>
      <c r="I526" s="142"/>
      <c r="J526" s="4">
        <f t="shared" si="74"/>
        <v>0</v>
      </c>
      <c r="K526" s="6"/>
      <c r="L526" s="6"/>
      <c r="M526">
        <v>1</v>
      </c>
      <c r="Q526" s="4">
        <v>1</v>
      </c>
    </row>
    <row r="527" spans="1:17">
      <c r="A527" s="5">
        <v>2</v>
      </c>
      <c r="B527" s="63" t="s">
        <v>787</v>
      </c>
      <c r="C527" s="84" t="s">
        <v>1098</v>
      </c>
      <c r="D527" s="66"/>
      <c r="E527" s="6">
        <v>742</v>
      </c>
      <c r="F527" s="6">
        <v>0</v>
      </c>
      <c r="G527" s="207"/>
      <c r="H527" s="141"/>
      <c r="I527" s="142"/>
      <c r="K527" s="6"/>
      <c r="L527" s="6"/>
      <c r="M527">
        <v>1</v>
      </c>
      <c r="Q527" s="4">
        <v>1</v>
      </c>
    </row>
    <row r="528" spans="1:17">
      <c r="A528" s="5">
        <v>3</v>
      </c>
      <c r="B528" s="63" t="s">
        <v>874</v>
      </c>
      <c r="C528" s="84" t="s">
        <v>1098</v>
      </c>
      <c r="D528" s="66"/>
      <c r="E528" s="6">
        <v>700</v>
      </c>
      <c r="F528" s="6">
        <v>0</v>
      </c>
      <c r="G528" s="207"/>
      <c r="H528" s="141"/>
      <c r="I528" s="142"/>
      <c r="J528" s="4">
        <f t="shared" ref="J528:J571" si="80">L528*K528</f>
        <v>0</v>
      </c>
      <c r="K528" s="6"/>
      <c r="L528" s="6"/>
      <c r="M528" s="4">
        <v>1</v>
      </c>
      <c r="Q528" s="4">
        <v>1</v>
      </c>
    </row>
    <row r="529" spans="1:17">
      <c r="A529" s="5">
        <v>4</v>
      </c>
      <c r="B529" s="63" t="s">
        <v>875</v>
      </c>
      <c r="C529" s="84" t="s">
        <v>1098</v>
      </c>
      <c r="D529" s="66"/>
      <c r="E529" s="6">
        <v>703</v>
      </c>
      <c r="F529" s="6">
        <v>0</v>
      </c>
      <c r="G529" s="207"/>
      <c r="H529" s="141"/>
      <c r="I529" s="142"/>
      <c r="J529" s="4">
        <f t="shared" si="80"/>
        <v>0</v>
      </c>
      <c r="K529" s="6"/>
      <c r="L529" s="6"/>
      <c r="M529">
        <v>1</v>
      </c>
      <c r="Q529">
        <v>1</v>
      </c>
    </row>
    <row r="530" spans="1:17">
      <c r="A530" s="5">
        <v>5</v>
      </c>
      <c r="B530" s="63" t="s">
        <v>877</v>
      </c>
      <c r="C530" s="84" t="s">
        <v>1098</v>
      </c>
      <c r="D530" s="66"/>
      <c r="E530" s="6">
        <v>782</v>
      </c>
      <c r="F530" s="6">
        <v>0</v>
      </c>
      <c r="G530" s="207"/>
      <c r="H530" s="141"/>
      <c r="I530" s="142"/>
      <c r="K530" s="6"/>
      <c r="L530" s="6"/>
      <c r="M530">
        <v>1</v>
      </c>
      <c r="Q530">
        <v>1</v>
      </c>
    </row>
    <row r="531" spans="1:17">
      <c r="A531" s="5">
        <v>6</v>
      </c>
      <c r="B531" s="63" t="s">
        <v>590</v>
      </c>
      <c r="C531" s="84" t="s">
        <v>1098</v>
      </c>
      <c r="D531" s="66"/>
      <c r="E531" s="6">
        <v>774.5</v>
      </c>
      <c r="F531" s="6">
        <v>0</v>
      </c>
      <c r="G531" s="207"/>
      <c r="H531" s="141"/>
      <c r="I531" s="142"/>
      <c r="J531" s="4">
        <f t="shared" ref="J531:J532" si="81">L531*K531</f>
        <v>0</v>
      </c>
      <c r="K531" s="6"/>
      <c r="L531" s="6"/>
      <c r="M531" s="4">
        <v>1</v>
      </c>
      <c r="Q531">
        <v>1</v>
      </c>
    </row>
    <row r="532" spans="1:17">
      <c r="A532" s="5">
        <v>7</v>
      </c>
      <c r="B532" s="63" t="s">
        <v>915</v>
      </c>
      <c r="C532" s="96" t="s">
        <v>1098</v>
      </c>
      <c r="D532" s="97"/>
      <c r="E532" s="26">
        <v>782</v>
      </c>
      <c r="F532" s="26">
        <v>0</v>
      </c>
      <c r="G532" s="334"/>
      <c r="H532" s="179"/>
      <c r="I532" s="180"/>
      <c r="J532" s="4">
        <f t="shared" si="81"/>
        <v>0</v>
      </c>
      <c r="K532" s="94"/>
      <c r="L532" s="6"/>
      <c r="M532">
        <v>1</v>
      </c>
      <c r="Q532">
        <v>1</v>
      </c>
    </row>
    <row r="533" spans="1:17">
      <c r="A533" s="5">
        <v>8</v>
      </c>
      <c r="B533" s="63"/>
      <c r="C533" s="65"/>
      <c r="D533" s="66"/>
      <c r="E533" s="6"/>
      <c r="F533" s="6"/>
      <c r="G533" s="145"/>
      <c r="H533" s="141"/>
      <c r="I533" s="142"/>
      <c r="J533" s="4">
        <f t="shared" si="80"/>
        <v>0</v>
      </c>
      <c r="K533" s="6"/>
      <c r="L533" s="6"/>
      <c r="Q533">
        <v>1</v>
      </c>
    </row>
    <row r="534" spans="1:17">
      <c r="A534" s="5">
        <v>9</v>
      </c>
      <c r="B534" s="63"/>
      <c r="C534" s="65"/>
      <c r="D534" s="66"/>
      <c r="E534" s="6"/>
      <c r="F534" s="6"/>
      <c r="G534" s="145"/>
      <c r="H534" s="141"/>
      <c r="I534" s="142"/>
      <c r="J534" s="4">
        <f t="shared" si="80"/>
        <v>0</v>
      </c>
      <c r="K534" s="6"/>
      <c r="L534" s="6"/>
      <c r="Q534">
        <v>1</v>
      </c>
    </row>
    <row r="535" spans="1:17">
      <c r="A535" s="5">
        <v>10</v>
      </c>
      <c r="B535" s="63"/>
      <c r="C535" s="65"/>
      <c r="D535" s="66"/>
      <c r="E535" s="6"/>
      <c r="F535" s="6"/>
      <c r="G535" s="145"/>
      <c r="H535" s="141"/>
      <c r="I535" s="142"/>
      <c r="J535" s="4">
        <f t="shared" si="80"/>
        <v>0</v>
      </c>
      <c r="K535" s="6"/>
      <c r="L535" s="6"/>
    </row>
    <row r="536" spans="1:17">
      <c r="A536" s="5">
        <v>11</v>
      </c>
      <c r="B536" s="64"/>
      <c r="C536" s="65"/>
      <c r="D536" s="66"/>
      <c r="E536" s="6">
        <v>45</v>
      </c>
      <c r="F536" s="6"/>
      <c r="G536" s="145"/>
      <c r="H536" s="141"/>
      <c r="I536" s="142"/>
      <c r="J536" s="4">
        <f t="shared" si="80"/>
        <v>0</v>
      </c>
      <c r="K536" s="6"/>
      <c r="L536" s="6"/>
    </row>
    <row r="537" spans="1:17">
      <c r="G537" s="122"/>
      <c r="H537" s="139"/>
      <c r="I537" s="139"/>
      <c r="J537" s="4">
        <f t="shared" si="80"/>
        <v>4704</v>
      </c>
      <c r="K537" s="4">
        <v>784</v>
      </c>
      <c r="L537" s="4">
        <v>6</v>
      </c>
    </row>
    <row r="538" spans="1:17">
      <c r="G538" s="122"/>
      <c r="H538" s="139"/>
      <c r="I538" s="139"/>
      <c r="J538" s="4">
        <f t="shared" si="80"/>
        <v>0</v>
      </c>
    </row>
    <row r="539" spans="1:17" ht="18.75">
      <c r="A539" s="1"/>
      <c r="B539" s="2"/>
      <c r="C539" s="3"/>
      <c r="D539" s="3"/>
      <c r="G539" s="122"/>
      <c r="H539" s="139"/>
      <c r="I539" s="139"/>
    </row>
    <row r="540" spans="1:17" ht="16.5">
      <c r="A540" s="1"/>
      <c r="G540" s="122"/>
      <c r="H540" s="139"/>
      <c r="I540" s="139"/>
    </row>
    <row r="541" spans="1:17">
      <c r="A541" s="5"/>
      <c r="B541" s="63"/>
      <c r="C541" s="65"/>
      <c r="D541" s="66"/>
      <c r="E541" s="6"/>
      <c r="F541" s="6"/>
      <c r="G541" s="145"/>
      <c r="H541" s="141"/>
      <c r="I541" s="142"/>
      <c r="K541" s="6"/>
      <c r="L541" s="6"/>
      <c r="M541"/>
    </row>
    <row r="542" spans="1:17">
      <c r="A542" s="5"/>
      <c r="B542" s="63"/>
      <c r="C542" s="65"/>
      <c r="D542" s="66"/>
      <c r="E542" s="6"/>
      <c r="F542" s="6"/>
      <c r="G542" s="145"/>
      <c r="H542" s="141"/>
      <c r="I542" s="142"/>
      <c r="K542" s="6"/>
      <c r="L542" s="6"/>
      <c r="M542"/>
    </row>
    <row r="543" spans="1:17">
      <c r="A543" s="5"/>
      <c r="B543" s="63"/>
      <c r="C543" s="65"/>
      <c r="D543" s="66"/>
      <c r="E543" s="6"/>
      <c r="F543" s="6"/>
      <c r="G543" s="145"/>
      <c r="H543" s="141"/>
      <c r="I543" s="142"/>
      <c r="K543" s="6"/>
      <c r="L543" s="6"/>
      <c r="M543"/>
    </row>
    <row r="544" spans="1:17">
      <c r="A544" s="5"/>
      <c r="B544" s="63"/>
      <c r="C544" s="65"/>
      <c r="D544" s="66"/>
      <c r="E544" s="6"/>
      <c r="F544" s="6"/>
      <c r="G544" s="145"/>
      <c r="H544" s="141"/>
      <c r="I544" s="142"/>
      <c r="K544" s="6"/>
      <c r="L544" s="6"/>
      <c r="M544"/>
      <c r="Q544"/>
    </row>
    <row r="545" spans="1:17">
      <c r="A545" s="5"/>
      <c r="B545" s="63"/>
      <c r="C545" s="65"/>
      <c r="D545" s="66"/>
      <c r="E545" s="6"/>
      <c r="F545" s="6"/>
      <c r="G545" s="145"/>
      <c r="H545" s="141"/>
      <c r="I545" s="142"/>
      <c r="K545" s="6"/>
      <c r="L545" s="6"/>
      <c r="M545"/>
      <c r="Q545"/>
    </row>
    <row r="546" spans="1:17">
      <c r="A546" s="5"/>
      <c r="B546" s="63"/>
      <c r="C546" s="65"/>
      <c r="D546" s="66"/>
      <c r="E546" s="6"/>
      <c r="F546" s="6"/>
      <c r="G546" s="145"/>
      <c r="H546" s="141"/>
      <c r="I546" s="142"/>
      <c r="K546" s="6"/>
      <c r="L546" s="6"/>
      <c r="M546"/>
      <c r="Q546"/>
    </row>
    <row r="547" spans="1:17">
      <c r="A547" s="5"/>
      <c r="B547" s="63"/>
      <c r="C547" s="65"/>
      <c r="D547" s="66"/>
      <c r="E547" s="6"/>
      <c r="F547" s="6"/>
      <c r="G547" s="145"/>
      <c r="H547" s="141"/>
      <c r="I547" s="142"/>
      <c r="K547" s="6"/>
      <c r="L547" s="6"/>
      <c r="Q547"/>
    </row>
    <row r="548" spans="1:17">
      <c r="A548" s="5"/>
      <c r="B548" s="64"/>
      <c r="C548" s="65"/>
      <c r="D548" s="66"/>
      <c r="E548" s="6"/>
      <c r="F548" s="6"/>
      <c r="G548" s="145"/>
      <c r="H548" s="141"/>
      <c r="I548" s="142"/>
      <c r="K548" s="6"/>
      <c r="L548" s="6"/>
      <c r="Q548"/>
    </row>
    <row r="549" spans="1:17">
      <c r="A549" s="5"/>
      <c r="B549" s="64"/>
      <c r="C549" s="65"/>
      <c r="D549" s="66"/>
      <c r="E549" s="6"/>
      <c r="F549" s="6"/>
      <c r="G549" s="145"/>
      <c r="H549" s="141"/>
      <c r="I549" s="142"/>
      <c r="K549" s="6"/>
      <c r="L549" s="6"/>
    </row>
    <row r="550" spans="1:17">
      <c r="A550" s="5"/>
      <c r="B550" s="64"/>
      <c r="C550" s="65"/>
      <c r="D550" s="66"/>
      <c r="E550" s="6"/>
      <c r="F550" s="6"/>
      <c r="G550" s="145"/>
      <c r="H550" s="141"/>
      <c r="I550" s="142"/>
      <c r="K550" s="6"/>
      <c r="L550" s="6"/>
    </row>
    <row r="551" spans="1:17">
      <c r="A551" s="5"/>
      <c r="B551" s="64"/>
      <c r="C551" s="65"/>
      <c r="D551" s="66"/>
      <c r="E551" s="6"/>
      <c r="F551" s="6"/>
      <c r="G551" s="145"/>
      <c r="H551" s="141"/>
      <c r="I551" s="142"/>
      <c r="K551" s="6"/>
      <c r="L551" s="6"/>
    </row>
    <row r="552" spans="1:17">
      <c r="G552" s="122"/>
      <c r="H552" s="139"/>
      <c r="I552" s="139"/>
    </row>
    <row r="553" spans="1:17">
      <c r="G553" s="122"/>
      <c r="H553" s="139"/>
      <c r="I553" s="139"/>
      <c r="J553" s="4">
        <f t="shared" si="80"/>
        <v>0</v>
      </c>
    </row>
    <row r="554" spans="1:17">
      <c r="G554" s="122"/>
      <c r="H554" s="139"/>
      <c r="I554" s="139"/>
      <c r="J554" s="4">
        <f t="shared" si="80"/>
        <v>0</v>
      </c>
    </row>
    <row r="555" spans="1:17" ht="18.75">
      <c r="A555" s="1"/>
      <c r="B555" s="2" t="s">
        <v>76</v>
      </c>
      <c r="C555" s="3"/>
      <c r="D555" s="3"/>
      <c r="G555" s="122"/>
      <c r="H555" s="139"/>
      <c r="I555" s="139"/>
      <c r="J555" s="4">
        <f t="shared" si="80"/>
        <v>0</v>
      </c>
    </row>
    <row r="556" spans="1:17" ht="16.5">
      <c r="A556" s="1"/>
      <c r="G556" s="122"/>
      <c r="H556" s="139"/>
      <c r="I556" s="139"/>
      <c r="J556" s="4">
        <f t="shared" si="80"/>
        <v>0</v>
      </c>
    </row>
    <row r="557" spans="1:17">
      <c r="A557" s="5">
        <v>1</v>
      </c>
      <c r="B557" s="63" t="s">
        <v>229</v>
      </c>
      <c r="C557" s="84" t="s">
        <v>1098</v>
      </c>
      <c r="D557" s="85"/>
      <c r="E557" s="6">
        <v>850</v>
      </c>
      <c r="F557" s="6">
        <v>0</v>
      </c>
      <c r="G557" s="207"/>
      <c r="H557" s="141"/>
      <c r="I557" s="142"/>
      <c r="K557" s="6"/>
      <c r="L557" s="6"/>
      <c r="M557" s="4">
        <v>1</v>
      </c>
      <c r="Q557" s="4">
        <v>1</v>
      </c>
    </row>
    <row r="558" spans="1:17">
      <c r="A558" s="5">
        <v>2</v>
      </c>
      <c r="B558" s="63" t="s">
        <v>589</v>
      </c>
      <c r="C558" s="84" t="s">
        <v>1098</v>
      </c>
      <c r="D558" s="66"/>
      <c r="E558" s="6">
        <v>850</v>
      </c>
      <c r="F558" s="6">
        <v>0</v>
      </c>
      <c r="G558" s="207"/>
      <c r="H558" s="141"/>
      <c r="I558" s="142"/>
      <c r="J558" s="4">
        <f t="shared" si="80"/>
        <v>0</v>
      </c>
      <c r="K558" s="6"/>
      <c r="L558" s="6"/>
      <c r="M558">
        <v>1</v>
      </c>
      <c r="Q558" s="4">
        <v>1</v>
      </c>
    </row>
    <row r="559" spans="1:17">
      <c r="A559" s="5">
        <v>3</v>
      </c>
      <c r="B559" s="63" t="s">
        <v>802</v>
      </c>
      <c r="C559" s="84" t="s">
        <v>1098</v>
      </c>
      <c r="D559" s="85"/>
      <c r="E559" s="6">
        <v>807</v>
      </c>
      <c r="F559" s="6">
        <v>0</v>
      </c>
      <c r="G559" s="207"/>
      <c r="H559" s="141"/>
      <c r="I559" s="142"/>
      <c r="K559" s="6"/>
      <c r="L559" s="6"/>
      <c r="M559">
        <v>1</v>
      </c>
      <c r="Q559" s="4">
        <v>1</v>
      </c>
    </row>
    <row r="560" spans="1:17">
      <c r="A560" s="5">
        <v>4</v>
      </c>
      <c r="B560" s="63" t="s">
        <v>591</v>
      </c>
      <c r="C560" s="84" t="s">
        <v>1098</v>
      </c>
      <c r="D560" s="85"/>
      <c r="E560" s="6">
        <v>774.5</v>
      </c>
      <c r="F560" s="6">
        <v>0</v>
      </c>
      <c r="G560" s="207"/>
      <c r="H560" s="141"/>
      <c r="I560" s="142"/>
      <c r="K560" s="6"/>
      <c r="L560" s="6"/>
      <c r="M560">
        <v>1</v>
      </c>
      <c r="Q560">
        <v>1</v>
      </c>
    </row>
    <row r="561" spans="1:17">
      <c r="A561" s="5">
        <v>5</v>
      </c>
      <c r="B561" s="63" t="s">
        <v>1130</v>
      </c>
      <c r="C561" s="84"/>
      <c r="D561" s="85"/>
      <c r="E561" s="6">
        <v>450</v>
      </c>
      <c r="F561" s="6">
        <v>0</v>
      </c>
      <c r="G561" s="207"/>
      <c r="H561" s="141"/>
      <c r="I561" s="142"/>
      <c r="K561" s="6"/>
      <c r="L561" s="6"/>
      <c r="M561">
        <v>1</v>
      </c>
      <c r="Q561">
        <v>1</v>
      </c>
    </row>
    <row r="562" spans="1:17">
      <c r="A562" s="5">
        <v>6</v>
      </c>
      <c r="B562" s="63" t="s">
        <v>1135</v>
      </c>
      <c r="C562" s="84"/>
      <c r="D562" s="85"/>
      <c r="E562" s="6">
        <v>300</v>
      </c>
      <c r="F562" s="6">
        <v>0</v>
      </c>
      <c r="G562" s="145"/>
      <c r="H562" s="141"/>
      <c r="I562" s="142"/>
      <c r="K562" s="6"/>
      <c r="L562" s="6"/>
      <c r="M562">
        <v>1</v>
      </c>
      <c r="Q562">
        <v>1</v>
      </c>
    </row>
    <row r="563" spans="1:17">
      <c r="A563" s="5">
        <v>7</v>
      </c>
      <c r="B563" s="120"/>
      <c r="C563" s="124"/>
      <c r="D563" s="125"/>
      <c r="E563" s="41">
        <v>150</v>
      </c>
      <c r="F563" s="41"/>
      <c r="G563" s="145"/>
      <c r="H563" s="141"/>
      <c r="I563" s="142"/>
      <c r="K563" s="41"/>
      <c r="L563" s="41"/>
      <c r="M563" s="123"/>
      <c r="Q563">
        <v>1</v>
      </c>
    </row>
    <row r="564" spans="1:17">
      <c r="A564" s="5">
        <v>8</v>
      </c>
      <c r="B564" s="63"/>
      <c r="C564" s="84"/>
      <c r="D564" s="85"/>
      <c r="E564" s="6"/>
      <c r="F564" s="6"/>
      <c r="G564" s="145"/>
      <c r="H564" s="141"/>
      <c r="I564" s="142"/>
      <c r="K564" s="6"/>
      <c r="L564" s="6"/>
      <c r="M564"/>
      <c r="Q564">
        <v>1</v>
      </c>
    </row>
    <row r="565" spans="1:17">
      <c r="A565" s="5">
        <v>9</v>
      </c>
      <c r="B565" s="63"/>
      <c r="C565" s="65"/>
      <c r="D565" s="66"/>
      <c r="E565" s="6"/>
      <c r="F565" s="6"/>
      <c r="G565" s="145"/>
      <c r="H565" s="124"/>
      <c r="I565" s="142"/>
      <c r="J565" s="4">
        <f t="shared" si="80"/>
        <v>0</v>
      </c>
      <c r="K565" s="6"/>
      <c r="L565" s="6"/>
      <c r="Q565"/>
    </row>
    <row r="566" spans="1:17">
      <c r="A566" s="5">
        <v>10</v>
      </c>
      <c r="B566" s="63"/>
      <c r="C566" s="65"/>
      <c r="D566" s="66"/>
      <c r="E566" s="6"/>
      <c r="F566" s="6"/>
      <c r="G566" s="145"/>
      <c r="H566" s="141"/>
      <c r="I566" s="142"/>
      <c r="J566" s="4">
        <f t="shared" si="80"/>
        <v>0</v>
      </c>
      <c r="K566" s="6"/>
      <c r="L566" s="6"/>
    </row>
    <row r="567" spans="1:17">
      <c r="A567" s="5">
        <v>11</v>
      </c>
      <c r="B567" s="64"/>
      <c r="C567" s="65"/>
      <c r="D567" s="66"/>
      <c r="E567" s="6"/>
      <c r="F567" s="6"/>
      <c r="G567" s="145"/>
      <c r="H567" s="141"/>
      <c r="I567" s="142"/>
      <c r="J567" s="4">
        <f t="shared" si="80"/>
        <v>0</v>
      </c>
      <c r="K567" s="6"/>
      <c r="L567" s="6"/>
    </row>
    <row r="568" spans="1:17">
      <c r="G568" s="122"/>
      <c r="H568" s="139"/>
      <c r="I568" s="139"/>
      <c r="J568" s="4">
        <f t="shared" si="80"/>
        <v>4400</v>
      </c>
      <c r="K568" s="4">
        <v>880</v>
      </c>
      <c r="L568" s="4">
        <v>5</v>
      </c>
    </row>
    <row r="569" spans="1:17">
      <c r="G569" s="122"/>
      <c r="H569" s="139"/>
      <c r="I569" s="139"/>
      <c r="J569" s="4">
        <f t="shared" si="80"/>
        <v>0</v>
      </c>
    </row>
    <row r="570" spans="1:17">
      <c r="G570" s="122"/>
      <c r="H570" s="139"/>
      <c r="I570" s="139"/>
      <c r="J570" s="4">
        <f t="shared" si="80"/>
        <v>0</v>
      </c>
    </row>
    <row r="571" spans="1:17" ht="18.75">
      <c r="A571" s="1"/>
      <c r="B571" s="2" t="s">
        <v>77</v>
      </c>
      <c r="C571" s="3"/>
      <c r="D571" s="3"/>
      <c r="G571" s="122"/>
      <c r="H571" s="139"/>
      <c r="I571" s="139"/>
      <c r="J571" s="4">
        <f t="shared" si="80"/>
        <v>0</v>
      </c>
      <c r="P571" s="4">
        <f>SUM(M313:M567)</f>
        <v>113</v>
      </c>
    </row>
    <row r="572" spans="1:17" ht="16.5">
      <c r="A572" s="1"/>
      <c r="G572" s="122"/>
      <c r="H572" s="139"/>
      <c r="I572" s="139"/>
    </row>
    <row r="573" spans="1:17">
      <c r="A573" s="5">
        <v>1</v>
      </c>
      <c r="B573" s="63"/>
      <c r="C573" s="65"/>
      <c r="D573" s="66"/>
      <c r="E573" s="6"/>
      <c r="F573" s="6"/>
      <c r="G573" s="145"/>
      <c r="H573" s="141"/>
      <c r="I573" s="142"/>
      <c r="K573" s="6"/>
      <c r="L573" s="6"/>
    </row>
    <row r="574" spans="1:17">
      <c r="A574" s="5">
        <v>2</v>
      </c>
      <c r="B574" s="63"/>
      <c r="C574" s="65"/>
      <c r="D574" s="66"/>
      <c r="E574" s="6"/>
      <c r="F574" s="6"/>
      <c r="G574" s="145"/>
      <c r="H574" s="141"/>
      <c r="I574" s="142"/>
      <c r="K574" s="6"/>
      <c r="L574" s="6"/>
    </row>
    <row r="575" spans="1:17">
      <c r="A575" s="5">
        <v>3</v>
      </c>
      <c r="B575" s="63"/>
      <c r="C575" s="65"/>
      <c r="D575" s="66"/>
      <c r="E575" s="6"/>
      <c r="F575" s="6"/>
      <c r="G575" s="145"/>
      <c r="H575" s="141"/>
      <c r="I575" s="142"/>
      <c r="K575" s="6"/>
      <c r="L575" s="6"/>
      <c r="M575"/>
    </row>
    <row r="576" spans="1:17">
      <c r="A576" s="5">
        <v>4</v>
      </c>
      <c r="B576" s="63"/>
      <c r="C576" s="65"/>
      <c r="D576" s="66"/>
      <c r="E576" s="6"/>
      <c r="F576" s="6"/>
      <c r="G576" s="145"/>
      <c r="H576" s="141"/>
      <c r="I576" s="142"/>
      <c r="K576" s="6"/>
      <c r="L576" s="6"/>
      <c r="Q576"/>
    </row>
    <row r="577" spans="1:17">
      <c r="A577" s="5">
        <v>5</v>
      </c>
      <c r="B577" s="63"/>
      <c r="C577" s="65"/>
      <c r="D577" s="66"/>
      <c r="E577" s="6"/>
      <c r="F577" s="6"/>
      <c r="G577" s="145"/>
      <c r="H577" s="124"/>
      <c r="I577" s="142"/>
      <c r="K577" s="6"/>
      <c r="L577" s="6"/>
      <c r="Q577"/>
    </row>
    <row r="578" spans="1:17">
      <c r="A578" s="5">
        <v>6</v>
      </c>
      <c r="B578" s="63"/>
      <c r="C578" s="65"/>
      <c r="D578" s="66"/>
      <c r="E578" s="6"/>
      <c r="F578" s="6"/>
      <c r="G578" s="145"/>
      <c r="H578" s="141"/>
      <c r="I578" s="142"/>
      <c r="K578" s="6"/>
      <c r="L578" s="6"/>
      <c r="Q578"/>
    </row>
    <row r="579" spans="1:17">
      <c r="A579" s="5">
        <v>7</v>
      </c>
      <c r="B579" s="63"/>
      <c r="C579" s="65"/>
      <c r="D579" s="66"/>
      <c r="E579" s="6"/>
      <c r="F579" s="6"/>
      <c r="G579" s="145"/>
      <c r="H579" s="141"/>
      <c r="I579" s="142"/>
      <c r="K579" s="6"/>
      <c r="L579" s="6"/>
      <c r="Q579"/>
    </row>
    <row r="580" spans="1:17">
      <c r="A580" s="5">
        <v>8</v>
      </c>
      <c r="B580" s="63"/>
      <c r="C580" s="65"/>
      <c r="D580" s="66"/>
      <c r="E580" s="6"/>
      <c r="F580" s="6"/>
      <c r="G580" s="145"/>
      <c r="H580" s="141"/>
      <c r="I580" s="142"/>
      <c r="K580" s="6"/>
      <c r="L580" s="6"/>
      <c r="M580"/>
      <c r="Q580"/>
    </row>
    <row r="581" spans="1:17">
      <c r="A581" s="5">
        <v>9</v>
      </c>
      <c r="B581" s="63"/>
      <c r="C581" s="65"/>
      <c r="D581" s="66"/>
      <c r="E581" s="6"/>
      <c r="F581" s="6"/>
      <c r="G581" s="145"/>
      <c r="H581" s="141"/>
      <c r="I581" s="142"/>
      <c r="K581" s="6"/>
      <c r="L581" s="6"/>
      <c r="M581"/>
      <c r="Q581"/>
    </row>
    <row r="582" spans="1:17">
      <c r="A582" s="5">
        <v>10</v>
      </c>
      <c r="B582" s="63"/>
      <c r="C582" s="65"/>
      <c r="D582" s="66"/>
      <c r="E582" s="6"/>
      <c r="F582" s="6"/>
      <c r="G582" s="145"/>
      <c r="H582" s="141"/>
      <c r="I582" s="142"/>
      <c r="K582" s="6"/>
      <c r="L582" s="6"/>
    </row>
    <row r="583" spans="1:17">
      <c r="A583" s="5">
        <v>11</v>
      </c>
      <c r="B583" s="64"/>
      <c r="C583" s="65"/>
      <c r="D583" s="66"/>
      <c r="E583" s="6"/>
      <c r="F583" s="6"/>
      <c r="G583" s="145"/>
      <c r="H583" s="141"/>
      <c r="I583" s="142"/>
      <c r="K583" s="6"/>
      <c r="L583" s="6"/>
    </row>
    <row r="584" spans="1:17">
      <c r="H584" s="139"/>
      <c r="I584" s="139"/>
    </row>
    <row r="586" spans="1:17">
      <c r="J586"/>
      <c r="K586"/>
    </row>
    <row r="588" spans="1:17">
      <c r="E588" s="4">
        <f>SUM(E1:E583)</f>
        <v>185275.5</v>
      </c>
      <c r="F588" s="4">
        <f>SUM(F1:F585)</f>
        <v>75</v>
      </c>
      <c r="J588"/>
    </row>
    <row r="589" spans="1:17">
      <c r="J589" s="4">
        <f>SUM(J1:J584)</f>
        <v>182400</v>
      </c>
      <c r="L589" s="4">
        <f>SUM(L1:L584)</f>
        <v>219</v>
      </c>
      <c r="M589" s="4">
        <f>SUM(M1:M586)</f>
        <v>241</v>
      </c>
    </row>
    <row r="590" spans="1:17">
      <c r="J590" s="348">
        <v>185008</v>
      </c>
    </row>
    <row r="591" spans="1:17">
      <c r="F591" s="4">
        <f>E588+F588</f>
        <v>185350.5</v>
      </c>
    </row>
    <row r="593" spans="2:24">
      <c r="B593" t="s">
        <v>883</v>
      </c>
      <c r="C593" s="4">
        <f>F591/M589</f>
        <v>769.08921161825731</v>
      </c>
      <c r="P593"/>
      <c r="R593"/>
      <c r="S593"/>
      <c r="X593"/>
    </row>
    <row r="594" spans="2:24">
      <c r="P594"/>
      <c r="S594"/>
      <c r="X594"/>
    </row>
    <row r="595" spans="2:24">
      <c r="B595" t="s">
        <v>1103</v>
      </c>
      <c r="C595" s="4">
        <f>J590/L589</f>
        <v>844.78538812785393</v>
      </c>
      <c r="S595"/>
      <c r="X595"/>
    </row>
    <row r="601" spans="2:24">
      <c r="B601" s="4">
        <v>3</v>
      </c>
    </row>
    <row r="603" spans="2:24">
      <c r="K603" s="298"/>
    </row>
    <row r="604" spans="2:24">
      <c r="K604"/>
    </row>
    <row r="608" spans="2:24">
      <c r="C608" s="29"/>
      <c r="D608" s="29"/>
      <c r="E608" s="29"/>
      <c r="G608" s="29"/>
    </row>
    <row r="609" spans="2:10" ht="15.75">
      <c r="B609"/>
      <c r="C609" s="318"/>
      <c r="D609" s="318"/>
      <c r="E609" s="318"/>
      <c r="G609" s="318"/>
      <c r="J609" s="319"/>
    </row>
    <row r="611" spans="2:10">
      <c r="C611" s="29"/>
      <c r="D611" s="29"/>
      <c r="G611" s="29"/>
    </row>
    <row r="612" spans="2:10" ht="15.75">
      <c r="B612"/>
      <c r="G612" s="318"/>
      <c r="J612" s="319"/>
    </row>
  </sheetData>
  <autoFilter ref="N2:P360" xr:uid="{A7D01B19-4A58-43B6-9FAB-7E4F24F399AE}"/>
  <mergeCells count="39">
    <mergeCell ref="B501:D501"/>
    <mergeCell ref="B469:D469"/>
    <mergeCell ref="B26:D26"/>
    <mergeCell ref="B162:D162"/>
    <mergeCell ref="B328:D328"/>
    <mergeCell ref="B475:D475"/>
    <mergeCell ref="B129:D129"/>
    <mergeCell ref="B128:D128"/>
    <mergeCell ref="B484:D484"/>
    <mergeCell ref="B41:D41"/>
    <mergeCell ref="B36:D36"/>
    <mergeCell ref="B454:D454"/>
    <mergeCell ref="B42:D42"/>
    <mergeCell ref="B43:D43"/>
    <mergeCell ref="B44:D44"/>
    <mergeCell ref="B72:D72"/>
    <mergeCell ref="B478:D478"/>
    <mergeCell ref="B39:D39"/>
    <mergeCell ref="B481:D481"/>
    <mergeCell ref="U20:W20"/>
    <mergeCell ref="U21:W21"/>
    <mergeCell ref="B21:D21"/>
    <mergeCell ref="B24:D24"/>
    <mergeCell ref="B25:D25"/>
    <mergeCell ref="B417:D417"/>
    <mergeCell ref="B73:D73"/>
    <mergeCell ref="B87:D87"/>
    <mergeCell ref="B185:D185"/>
    <mergeCell ref="B86:D86"/>
    <mergeCell ref="B124:D124"/>
    <mergeCell ref="B4:D4"/>
    <mergeCell ref="B5:D5"/>
    <mergeCell ref="B8:D8"/>
    <mergeCell ref="B14:D14"/>
    <mergeCell ref="B11:D11"/>
    <mergeCell ref="B12:D12"/>
    <mergeCell ref="B13:D13"/>
    <mergeCell ref="B9:D9"/>
    <mergeCell ref="B6:D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C92EA-89EB-46AA-99EE-BED168793841}">
  <dimension ref="A1:T140"/>
  <sheetViews>
    <sheetView tabSelected="1" topLeftCell="A30" zoomScale="99" zoomScaleNormal="70" workbookViewId="0">
      <selection activeCell="M56" sqref="M56"/>
    </sheetView>
  </sheetViews>
  <sheetFormatPr defaultRowHeight="15"/>
  <cols>
    <col min="1" max="1" width="24" bestFit="1" customWidth="1"/>
    <col min="2" max="3" width="12.140625" customWidth="1"/>
    <col min="4" max="4" width="18.28515625" customWidth="1"/>
    <col min="5" max="5" width="19.42578125" customWidth="1"/>
    <col min="6" max="6" width="15.28515625" customWidth="1"/>
    <col min="7" max="7" width="14.140625" customWidth="1"/>
    <col min="8" max="8" width="12.28515625" customWidth="1"/>
    <col min="9" max="9" width="9.7109375" customWidth="1"/>
    <col min="10" max="10" width="14.5703125" customWidth="1"/>
    <col min="11" max="11" width="11.5703125" bestFit="1" customWidth="1"/>
    <col min="12" max="12" width="8.42578125" customWidth="1"/>
    <col min="13" max="13" width="13.7109375" customWidth="1"/>
    <col min="15" max="15" width="9" customWidth="1"/>
    <col min="16" max="16" width="13.85546875" customWidth="1"/>
  </cols>
  <sheetData>
    <row r="1" spans="1:19" ht="21">
      <c r="A1" s="28" t="s">
        <v>41</v>
      </c>
      <c r="D1" s="29"/>
      <c r="G1" t="s">
        <v>197</v>
      </c>
    </row>
    <row r="2" spans="1:19" ht="15.75" thickBot="1"/>
    <row r="3" spans="1:19" ht="16.5" thickTop="1" thickBot="1">
      <c r="A3" s="29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  <c r="G3" s="54" t="s">
        <v>48</v>
      </c>
      <c r="H3" s="31"/>
      <c r="I3" s="61">
        <f>WUM!F591</f>
        <v>185350.5</v>
      </c>
      <c r="J3" s="88">
        <f>WUM!M589</f>
        <v>241</v>
      </c>
      <c r="K3" s="29"/>
      <c r="M3" s="29" t="s">
        <v>56</v>
      </c>
      <c r="N3" s="29" t="s">
        <v>57</v>
      </c>
      <c r="S3" t="s">
        <v>311</v>
      </c>
    </row>
    <row r="4" spans="1:19" ht="16.5" thickTop="1" thickBot="1">
      <c r="A4" s="29"/>
      <c r="B4" s="29"/>
      <c r="C4" s="29"/>
      <c r="D4" s="29"/>
      <c r="E4" s="29"/>
      <c r="F4" s="29"/>
      <c r="G4" s="32"/>
      <c r="H4" s="44"/>
    </row>
    <row r="5" spans="1:19" ht="16.5" thickTop="1" thickBot="1">
      <c r="A5">
        <v>650</v>
      </c>
      <c r="B5" s="29"/>
      <c r="C5" s="29">
        <v>625</v>
      </c>
      <c r="D5" s="29">
        <v>420</v>
      </c>
      <c r="E5" s="29">
        <v>1020</v>
      </c>
      <c r="F5" s="29">
        <v>625</v>
      </c>
      <c r="G5" s="30">
        <f>(18*D5)+(C5*18)+(F5*17)+(A5*18)+(E5*17)</f>
        <v>58475</v>
      </c>
      <c r="H5" s="31" t="s">
        <v>49</v>
      </c>
      <c r="K5" s="29"/>
      <c r="M5" s="36">
        <f>WUM!F591</f>
        <v>185350.5</v>
      </c>
      <c r="N5" s="37">
        <f>M5-G7</f>
        <v>83517.5</v>
      </c>
      <c r="Q5">
        <v>287</v>
      </c>
      <c r="S5" s="186">
        <f>WUM!F588</f>
        <v>75</v>
      </c>
    </row>
    <row r="6" spans="1:19" ht="16.5" thickTop="1" thickBot="1">
      <c r="A6">
        <v>510</v>
      </c>
      <c r="B6" s="29"/>
      <c r="C6" s="29">
        <v>561</v>
      </c>
      <c r="D6" s="29">
        <v>195</v>
      </c>
      <c r="E6" s="29">
        <v>685</v>
      </c>
      <c r="F6" s="29">
        <v>525</v>
      </c>
      <c r="G6" s="30">
        <f>(18*D6)+(C6*18)+(F6*17)+(A6*18)+(E6*17)</f>
        <v>43358</v>
      </c>
      <c r="H6" s="33" t="s">
        <v>50</v>
      </c>
      <c r="J6" s="81"/>
      <c r="K6" s="29"/>
    </row>
    <row r="7" spans="1:19" ht="16.5" thickTop="1" thickBot="1">
      <c r="A7" s="29"/>
      <c r="B7" s="29"/>
      <c r="C7" s="29"/>
      <c r="D7" s="29"/>
      <c r="E7" s="29"/>
      <c r="F7" s="29"/>
      <c r="G7" s="34">
        <f>G5+G6</f>
        <v>101833</v>
      </c>
      <c r="H7" s="35" t="s">
        <v>51</v>
      </c>
      <c r="J7" s="36"/>
      <c r="K7" s="29"/>
    </row>
    <row r="8" spans="1:19" ht="15.75" thickTop="1">
      <c r="D8" s="29" t="s">
        <v>193</v>
      </c>
      <c r="E8" s="89" t="s">
        <v>198</v>
      </c>
      <c r="F8" s="29">
        <f>SUM(A5:F5)</f>
        <v>3340</v>
      </c>
    </row>
    <row r="9" spans="1:19">
      <c r="E9" s="89" t="s">
        <v>199</v>
      </c>
      <c r="F9" s="29">
        <f>SUM(A6:F6)</f>
        <v>2476</v>
      </c>
    </row>
    <row r="10" spans="1:19">
      <c r="E10" s="89" t="s">
        <v>61</v>
      </c>
      <c r="F10" s="89">
        <f>F9+F8</f>
        <v>5816</v>
      </c>
    </row>
    <row r="11" spans="1:19" ht="21">
      <c r="A11" s="28" t="s">
        <v>52</v>
      </c>
      <c r="B11" s="29"/>
      <c r="C11" s="29"/>
      <c r="F11" s="29"/>
    </row>
    <row r="12" spans="1:19">
      <c r="A12" s="29"/>
      <c r="B12" s="29"/>
      <c r="C12" s="29"/>
      <c r="D12" s="29"/>
      <c r="E12" s="29"/>
      <c r="F12" s="29"/>
    </row>
    <row r="13" spans="1:19">
      <c r="A13" s="29" t="s">
        <v>42</v>
      </c>
      <c r="B13" s="29" t="s">
        <v>43</v>
      </c>
      <c r="C13" s="29" t="s">
        <v>44</v>
      </c>
      <c r="D13" s="29" t="s">
        <v>45</v>
      </c>
      <c r="E13" s="29" t="s">
        <v>46</v>
      </c>
      <c r="F13" s="29" t="s">
        <v>47</v>
      </c>
      <c r="G13" s="29" t="s">
        <v>48</v>
      </c>
      <c r="H13" s="29"/>
      <c r="J13" s="29"/>
      <c r="K13" s="29"/>
      <c r="M13" s="29" t="s">
        <v>56</v>
      </c>
      <c r="N13" s="29" t="s">
        <v>57</v>
      </c>
      <c r="S13" t="s">
        <v>311</v>
      </c>
    </row>
    <row r="14" spans="1:19" ht="15.75" thickBot="1">
      <c r="A14" s="29"/>
      <c r="B14" s="29"/>
      <c r="C14" s="29"/>
      <c r="D14" s="29"/>
      <c r="E14" s="29"/>
      <c r="F14" s="29"/>
    </row>
    <row r="15" spans="1:19" ht="16.5" thickTop="1" thickBot="1">
      <c r="A15" s="29"/>
      <c r="B15" s="29"/>
      <c r="C15" s="29">
        <v>366.5</v>
      </c>
      <c r="D15" s="29"/>
      <c r="E15" s="29"/>
      <c r="F15" s="29">
        <v>411</v>
      </c>
      <c r="G15" s="30">
        <f>(C15*19)+(F15*18)+1602</f>
        <v>15963.5</v>
      </c>
      <c r="H15" s="31" t="s">
        <v>49</v>
      </c>
      <c r="I15" s="61">
        <f>MOKOTÓW!F183</f>
        <v>58920</v>
      </c>
      <c r="J15" s="88">
        <f>MOKOTÓW!M179</f>
        <v>81</v>
      </c>
      <c r="K15" s="29"/>
      <c r="M15" s="36">
        <f>MOKOTÓW!F183</f>
        <v>58920</v>
      </c>
      <c r="N15" s="37">
        <f>M15-G17</f>
        <v>28631.5</v>
      </c>
      <c r="P15">
        <v>61000</v>
      </c>
      <c r="Q15">
        <v>100</v>
      </c>
      <c r="S15" s="186">
        <f>MOKOTÓW!F181</f>
        <v>0</v>
      </c>
    </row>
    <row r="16" spans="1:19" ht="16.5" thickTop="1" thickBot="1">
      <c r="A16" s="29"/>
      <c r="B16" s="29"/>
      <c r="C16" s="29">
        <v>375</v>
      </c>
      <c r="D16" s="29"/>
      <c r="F16" s="29">
        <v>300</v>
      </c>
      <c r="G16" s="30">
        <f>(C16*19)+(F16*18)+1800</f>
        <v>14325</v>
      </c>
      <c r="H16" s="33" t="s">
        <v>50</v>
      </c>
      <c r="J16" s="81"/>
      <c r="K16" s="29"/>
    </row>
    <row r="17" spans="1:19" ht="16.5" thickTop="1" thickBot="1">
      <c r="A17" s="29"/>
      <c r="B17" s="29"/>
      <c r="C17" s="29"/>
      <c r="D17" s="29"/>
      <c r="E17" s="29"/>
      <c r="F17" s="29"/>
      <c r="G17" s="34">
        <f>G15+G16</f>
        <v>30288.5</v>
      </c>
      <c r="H17" s="35" t="s">
        <v>51</v>
      </c>
      <c r="J17" s="36"/>
      <c r="K17" s="29"/>
    </row>
    <row r="18" spans="1:19" ht="21.75" thickTop="1">
      <c r="A18" s="28"/>
      <c r="B18" s="29"/>
      <c r="C18" s="29"/>
      <c r="D18" s="29" t="s">
        <v>193</v>
      </c>
      <c r="E18" s="89" t="s">
        <v>198</v>
      </c>
      <c r="F18" s="29">
        <f>SUM(A15:F15)</f>
        <v>777.5</v>
      </c>
    </row>
    <row r="19" spans="1:19">
      <c r="E19" s="89" t="s">
        <v>199</v>
      </c>
      <c r="F19" s="29">
        <f>SUM(B16:F16)</f>
        <v>675</v>
      </c>
    </row>
    <row r="20" spans="1:19" ht="23.25">
      <c r="A20" s="129" t="s">
        <v>53</v>
      </c>
      <c r="E20" s="89" t="s">
        <v>61</v>
      </c>
      <c r="F20" s="89">
        <f>F19+F18</f>
        <v>1452.5</v>
      </c>
    </row>
    <row r="21" spans="1:19">
      <c r="A21" s="29"/>
      <c r="B21" s="29"/>
      <c r="C21" s="29"/>
      <c r="E21" s="29"/>
      <c r="F21" s="29"/>
    </row>
    <row r="22" spans="1:19">
      <c r="A22" s="29" t="s">
        <v>42</v>
      </c>
      <c r="B22" s="29" t="s">
        <v>43</v>
      </c>
      <c r="C22" s="29" t="s">
        <v>44</v>
      </c>
      <c r="D22" s="29" t="s">
        <v>45</v>
      </c>
      <c r="E22" s="29" t="s">
        <v>46</v>
      </c>
      <c r="F22" s="29" t="s">
        <v>47</v>
      </c>
      <c r="G22" s="29" t="s">
        <v>48</v>
      </c>
      <c r="H22" s="29"/>
      <c r="J22" s="29"/>
      <c r="K22" s="29"/>
      <c r="M22" s="29" t="s">
        <v>56</v>
      </c>
      <c r="N22" s="29" t="s">
        <v>57</v>
      </c>
      <c r="S22" t="s">
        <v>311</v>
      </c>
    </row>
    <row r="23" spans="1:19" ht="15.75" thickBot="1">
      <c r="A23" s="29"/>
      <c r="B23" s="29"/>
      <c r="C23" s="29"/>
      <c r="D23" s="29"/>
      <c r="E23" s="29"/>
      <c r="F23" s="29"/>
    </row>
    <row r="24" spans="1:19" ht="16.5" thickTop="1" thickBot="1">
      <c r="A24" s="29">
        <v>675</v>
      </c>
      <c r="B24" s="29"/>
      <c r="C24" s="29">
        <v>675</v>
      </c>
      <c r="D24" s="29"/>
      <c r="E24" s="29">
        <v>324</v>
      </c>
      <c r="F24" s="29">
        <v>1855</v>
      </c>
      <c r="G24" s="30">
        <f>(A24*18)+(F24*17)+(C24*18)+(E24*17)</f>
        <v>61343</v>
      </c>
      <c r="H24" s="31" t="s">
        <v>49</v>
      </c>
      <c r="I24" s="61">
        <f>NIEPORĘT!F579</f>
        <v>246321.5</v>
      </c>
      <c r="J24" s="88">
        <f>NIEPORĘT!M575</f>
        <v>316</v>
      </c>
      <c r="K24" s="29"/>
      <c r="M24" s="36">
        <f>NIEPORĘT!F579</f>
        <v>246321.5</v>
      </c>
      <c r="N24" s="37">
        <f>M24-G26</f>
        <v>142505.5</v>
      </c>
      <c r="P24">
        <v>216000</v>
      </c>
      <c r="Q24">
        <v>290</v>
      </c>
      <c r="S24" s="186">
        <f>NIEPORĘT!F575</f>
        <v>222</v>
      </c>
    </row>
    <row r="25" spans="1:19" ht="16.5" thickTop="1" thickBot="1">
      <c r="A25" s="29">
        <v>439</v>
      </c>
      <c r="B25" s="29"/>
      <c r="C25" s="29">
        <v>469</v>
      </c>
      <c r="D25" s="29"/>
      <c r="E25" s="29">
        <v>373</v>
      </c>
      <c r="F25" s="29">
        <v>1164</v>
      </c>
      <c r="G25" s="30">
        <f>(A25*18)+(F25*17)+(C25*18)+(E25*17)</f>
        <v>42473</v>
      </c>
      <c r="H25" s="33" t="s">
        <v>50</v>
      </c>
      <c r="J25" s="81"/>
      <c r="K25" s="29"/>
    </row>
    <row r="26" spans="1:19" ht="16.5" thickTop="1" thickBot="1">
      <c r="A26" s="29"/>
      <c r="B26" s="29"/>
      <c r="C26" s="29"/>
      <c r="D26" s="29"/>
      <c r="E26" s="29"/>
      <c r="F26" s="29"/>
      <c r="G26" s="34">
        <f>G24+G25</f>
        <v>103816</v>
      </c>
      <c r="H26" s="35" t="s">
        <v>51</v>
      </c>
      <c r="J26" s="36"/>
      <c r="K26" s="29"/>
    </row>
    <row r="27" spans="1:19" ht="15.75" thickTop="1">
      <c r="D27" s="29" t="s">
        <v>193</v>
      </c>
      <c r="E27" s="89" t="s">
        <v>198</v>
      </c>
      <c r="F27" s="29">
        <f>SUM(A24:F24)</f>
        <v>3529</v>
      </c>
      <c r="P27">
        <f>P24+P15+P5</f>
        <v>277000</v>
      </c>
      <c r="Q27">
        <f>Q24+Q15+Q5</f>
        <v>677</v>
      </c>
    </row>
    <row r="28" spans="1:19">
      <c r="E28" s="89" t="s">
        <v>199</v>
      </c>
      <c r="F28" s="29">
        <f>SUM(A25:F25)</f>
        <v>2445</v>
      </c>
    </row>
    <row r="29" spans="1:19">
      <c r="A29" s="29"/>
      <c r="B29" s="29"/>
      <c r="C29" s="29"/>
      <c r="D29" s="29"/>
      <c r="E29" s="89" t="s">
        <v>61</v>
      </c>
      <c r="F29" s="89">
        <f>F28+F27</f>
        <v>5974</v>
      </c>
      <c r="G29" s="74"/>
    </row>
    <row r="31" spans="1:19">
      <c r="P31" t="s">
        <v>828</v>
      </c>
      <c r="Q31">
        <v>800</v>
      </c>
    </row>
    <row r="32" spans="1:19">
      <c r="A32" s="36" t="s">
        <v>60</v>
      </c>
      <c r="C32" s="36" t="s">
        <v>87</v>
      </c>
      <c r="D32" s="36" t="s">
        <v>102</v>
      </c>
      <c r="P32" t="s">
        <v>177</v>
      </c>
      <c r="Q32">
        <v>860</v>
      </c>
    </row>
    <row r="33" spans="1:19" ht="15.75" thickBot="1">
      <c r="P33" t="s">
        <v>889</v>
      </c>
      <c r="Q33">
        <v>676</v>
      </c>
    </row>
    <row r="34" spans="1:19" ht="15.6" customHeight="1" thickTop="1" thickBot="1">
      <c r="A34" t="s">
        <v>1091</v>
      </c>
      <c r="B34" s="29">
        <f>G7+10000</f>
        <v>111833</v>
      </c>
      <c r="C34" s="29">
        <f>1423+4755+900+675+1050+440+522+350+645+720+840+600+175+900+2707+9145+1803+3250+700+1040+2310+1655+1325+1440+600+105+700+880+1800+8225+1800+2600+480+1500+790+1640+2402+700+2237+2525+800+180+1100+910</f>
        <v>71344</v>
      </c>
      <c r="D34" s="29">
        <f>B34-C34</f>
        <v>40489</v>
      </c>
      <c r="E34" s="37" t="s">
        <v>54</v>
      </c>
      <c r="F34" s="36"/>
      <c r="G34" s="75">
        <f>B47</f>
        <v>610141.5</v>
      </c>
      <c r="H34" s="36"/>
      <c r="I34" s="36"/>
      <c r="J34" s="36"/>
      <c r="K34" s="385">
        <f>NIEPORĘT!M575+'2020'!M552+WUM!M589+MOKOTÓW!M179</f>
        <v>638</v>
      </c>
      <c r="L34" s="386"/>
      <c r="M34" s="387"/>
      <c r="P34" t="s">
        <v>895</v>
      </c>
      <c r="Q34">
        <v>2000</v>
      </c>
    </row>
    <row r="35" spans="1:19" ht="15.6" customHeight="1" thickTop="1" thickBot="1">
      <c r="A35" t="s">
        <v>53</v>
      </c>
      <c r="B35" s="29">
        <f>G26-900</f>
        <v>102916</v>
      </c>
      <c r="C35" s="29">
        <f>400+5715+4115+970+1247+1465+400+240+12600+5420+200+965+660+1015+1411+1425+600+1566+660+3540+10080+6095+360+880+360+760+1623+1140+2263+3282+855+360</f>
        <v>72672</v>
      </c>
      <c r="D35" s="29">
        <f t="shared" ref="D35:D45" si="0">B35-C35</f>
        <v>30244</v>
      </c>
      <c r="E35" s="37" t="s">
        <v>86</v>
      </c>
      <c r="F35" s="36"/>
      <c r="G35" s="75">
        <f>NIEPORĘT!E575+MOKOTÓW!E181+WUM!E588</f>
        <v>490295</v>
      </c>
      <c r="H35" s="36"/>
      <c r="I35" s="36"/>
      <c r="J35" s="36"/>
      <c r="K35" s="388"/>
      <c r="L35" s="389"/>
      <c r="M35" s="390"/>
      <c r="N35" s="60"/>
      <c r="P35" t="s">
        <v>896</v>
      </c>
      <c r="Q35">
        <v>1700</v>
      </c>
    </row>
    <row r="36" spans="1:19" ht="15" customHeight="1" thickTop="1">
      <c r="A36" t="s">
        <v>115</v>
      </c>
      <c r="B36" s="29">
        <f>G17</f>
        <v>30288.5</v>
      </c>
      <c r="C36" s="29">
        <f>490+350+880+2165+534+3521+700+1120+800+910+640+1320+1050+3476+534+560</f>
        <v>19050</v>
      </c>
      <c r="D36" s="29">
        <f t="shared" si="0"/>
        <v>11238.5</v>
      </c>
      <c r="E36" s="36" t="s">
        <v>55</v>
      </c>
      <c r="G36" s="74">
        <f>SUM(B53:B56)</f>
        <v>532592</v>
      </c>
      <c r="K36" s="388"/>
      <c r="L36" s="389"/>
      <c r="M36" s="390"/>
      <c r="P36" t="s">
        <v>917</v>
      </c>
      <c r="Q36">
        <v>950</v>
      </c>
    </row>
    <row r="37" spans="1:19" ht="15" customHeight="1" thickBot="1">
      <c r="A37" t="s">
        <v>67</v>
      </c>
      <c r="B37" s="29">
        <v>23000</v>
      </c>
      <c r="C37" s="29">
        <f>1500+2080+1700+890+370+550+1628+786+2809+1308+7400</f>
        <v>21021</v>
      </c>
      <c r="D37" s="29">
        <f t="shared" si="0"/>
        <v>1979</v>
      </c>
      <c r="G37" s="76"/>
      <c r="K37" s="391"/>
      <c r="L37" s="392"/>
      <c r="M37" s="393"/>
      <c r="N37" s="60"/>
      <c r="P37" t="s">
        <v>105</v>
      </c>
      <c r="Q37">
        <v>1000</v>
      </c>
    </row>
    <row r="38" spans="1:19" ht="16.5" thickTop="1" thickBot="1">
      <c r="A38" t="s">
        <v>59</v>
      </c>
      <c r="B38" s="29">
        <v>50000</v>
      </c>
      <c r="C38" s="29">
        <f>8000+743+84+12212+6300+12100+700+9400</f>
        <v>49539</v>
      </c>
      <c r="D38" s="29">
        <f>B38-C38</f>
        <v>461</v>
      </c>
      <c r="E38" s="37" t="s">
        <v>87</v>
      </c>
      <c r="F38" s="36"/>
      <c r="G38" s="75">
        <f>SUM(C34:C45)</f>
        <v>514789.85</v>
      </c>
      <c r="P38" t="s">
        <v>828</v>
      </c>
      <c r="Q38">
        <v>500</v>
      </c>
      <c r="S38" s="29">
        <v>105000</v>
      </c>
    </row>
    <row r="39" spans="1:19" ht="16.5" thickTop="1" thickBot="1">
      <c r="A39" t="s">
        <v>58</v>
      </c>
      <c r="B39" s="29">
        <v>48000</v>
      </c>
      <c r="C39" s="29">
        <f>2500+1800+800+600+3800+1600+600+400+2500+2000+3800+462+321+700+2508+5800+421+600+400+1400+1300+3800+2500+600</f>
        <v>41212</v>
      </c>
      <c r="D39" s="29">
        <f t="shared" si="0"/>
        <v>6788</v>
      </c>
      <c r="E39" s="37" t="s">
        <v>88</v>
      </c>
      <c r="F39" s="36"/>
      <c r="G39" s="75">
        <f>G34-G38</f>
        <v>95351.650000000023</v>
      </c>
      <c r="N39" s="60"/>
      <c r="P39" t="s">
        <v>828</v>
      </c>
      <c r="Q39">
        <v>450</v>
      </c>
      <c r="S39" s="29">
        <v>102000</v>
      </c>
    </row>
    <row r="40" spans="1:19" ht="15.75" thickTop="1">
      <c r="A40" t="s">
        <v>60</v>
      </c>
      <c r="B40" s="29">
        <v>81000</v>
      </c>
      <c r="C40" s="29">
        <f>62616+2000+570+239.85+3500+800+536+600+330+300+2000+1356+1500+1500</f>
        <v>77847.850000000006</v>
      </c>
      <c r="D40" s="29">
        <f t="shared" si="0"/>
        <v>3152.1499999999942</v>
      </c>
      <c r="E40" s="36" t="s">
        <v>84</v>
      </c>
      <c r="G40" s="74">
        <f>NIEPORĘT!F575+MOKOTÓW!F181+WUM!F588</f>
        <v>297</v>
      </c>
      <c r="P40" t="s">
        <v>992</v>
      </c>
      <c r="Q40">
        <v>1230</v>
      </c>
      <c r="S40" s="29">
        <v>33000</v>
      </c>
    </row>
    <row r="41" spans="1:19" ht="15.75" thickBot="1">
      <c r="A41" t="s">
        <v>312</v>
      </c>
      <c r="B41" s="29">
        <v>43104</v>
      </c>
      <c r="C41" s="29">
        <v>43104</v>
      </c>
      <c r="D41" s="29">
        <f t="shared" si="0"/>
        <v>0</v>
      </c>
      <c r="E41" s="36" t="s">
        <v>128</v>
      </c>
      <c r="G41" s="74">
        <f>B56-C56+B57-C57+B58-C58+B59-C59</f>
        <v>15301</v>
      </c>
      <c r="K41" t="s">
        <v>204</v>
      </c>
      <c r="L41">
        <v>670</v>
      </c>
      <c r="N41" s="60"/>
      <c r="P41" t="s">
        <v>994</v>
      </c>
      <c r="Q41">
        <v>500</v>
      </c>
      <c r="S41" s="29">
        <v>20000</v>
      </c>
    </row>
    <row r="42" spans="1:19" ht="16.5" thickTop="1" thickBot="1">
      <c r="A42" t="s">
        <v>793</v>
      </c>
      <c r="B42" s="29">
        <v>15000</v>
      </c>
      <c r="C42" s="29">
        <v>15000</v>
      </c>
      <c r="D42" s="29">
        <f t="shared" si="0"/>
        <v>0</v>
      </c>
      <c r="E42" s="37" t="s">
        <v>129</v>
      </c>
      <c r="G42" s="75">
        <f>G40+G41</f>
        <v>15598</v>
      </c>
      <c r="P42" t="s">
        <v>828</v>
      </c>
      <c r="Q42">
        <v>600</v>
      </c>
      <c r="S42" s="29">
        <v>35000</v>
      </c>
    </row>
    <row r="43" spans="1:19" ht="16.5" thickTop="1">
      <c r="A43" t="s">
        <v>794</v>
      </c>
      <c r="B43" s="29">
        <v>6000</v>
      </c>
      <c r="C43" s="29">
        <v>5000</v>
      </c>
      <c r="D43" s="29">
        <f t="shared" si="0"/>
        <v>1000</v>
      </c>
      <c r="E43" s="36"/>
      <c r="G43" s="74"/>
      <c r="K43" t="s">
        <v>926</v>
      </c>
      <c r="L43">
        <f>L41-K34</f>
        <v>32</v>
      </c>
      <c r="M43" s="130"/>
      <c r="P43" t="s">
        <v>828</v>
      </c>
      <c r="Q43">
        <v>600</v>
      </c>
      <c r="S43" s="29">
        <v>26250</v>
      </c>
    </row>
    <row r="44" spans="1:19" ht="15.75">
      <c r="A44" t="s">
        <v>801</v>
      </c>
      <c r="B44" s="29">
        <v>85000</v>
      </c>
      <c r="C44" s="29">
        <v>85000</v>
      </c>
      <c r="D44" s="29">
        <f t="shared" si="0"/>
        <v>0</v>
      </c>
      <c r="M44" s="118"/>
      <c r="N44" s="60"/>
      <c r="P44" t="s">
        <v>828</v>
      </c>
      <c r="Q44">
        <v>300</v>
      </c>
      <c r="S44" s="29">
        <v>50000</v>
      </c>
    </row>
    <row r="45" spans="1:19">
      <c r="A45" t="s">
        <v>1119</v>
      </c>
      <c r="B45" s="29">
        <v>14000</v>
      </c>
      <c r="C45" s="29">
        <v>14000</v>
      </c>
      <c r="D45" s="29">
        <f t="shared" si="0"/>
        <v>0</v>
      </c>
      <c r="P45" t="s">
        <v>1079</v>
      </c>
      <c r="Q45">
        <v>1200</v>
      </c>
    </row>
    <row r="46" spans="1:19">
      <c r="B46" s="29"/>
      <c r="G46" s="81" t="s">
        <v>1099</v>
      </c>
      <c r="H46">
        <v>1500</v>
      </c>
      <c r="P46" t="s">
        <v>992</v>
      </c>
      <c r="Q46">
        <v>400</v>
      </c>
      <c r="S46">
        <f>SUM(S38:S45)</f>
        <v>371250</v>
      </c>
    </row>
    <row r="47" spans="1:19">
      <c r="A47" s="36" t="s">
        <v>54</v>
      </c>
      <c r="B47" s="89">
        <f>SUM(B34:B46)</f>
        <v>610141.5</v>
      </c>
      <c r="C47" s="89">
        <f>SUM(C34:C45)</f>
        <v>514789.85</v>
      </c>
      <c r="D47" s="89">
        <f>SUM(D34:D45)</f>
        <v>95351.65</v>
      </c>
      <c r="G47" s="77" t="s">
        <v>158</v>
      </c>
      <c r="H47">
        <v>8794</v>
      </c>
      <c r="P47" t="s">
        <v>1080</v>
      </c>
      <c r="Q47">
        <v>700</v>
      </c>
    </row>
    <row r="48" spans="1:19">
      <c r="E48" s="36"/>
      <c r="G48" s="77" t="s">
        <v>159</v>
      </c>
      <c r="H48">
        <v>3349</v>
      </c>
      <c r="L48" t="s">
        <v>307</v>
      </c>
      <c r="M48" s="76">
        <f>H63-G39</f>
        <v>-2864.6500000000233</v>
      </c>
      <c r="P48" t="s">
        <v>828</v>
      </c>
      <c r="Q48">
        <v>500</v>
      </c>
    </row>
    <row r="49" spans="1:19">
      <c r="A49" s="36" t="s">
        <v>118</v>
      </c>
      <c r="B49" s="89">
        <f>SUM(B53:B59)</f>
        <v>613792</v>
      </c>
      <c r="F49" s="36"/>
      <c r="G49" s="77" t="s">
        <v>160</v>
      </c>
      <c r="H49">
        <v>10211</v>
      </c>
      <c r="P49" t="s">
        <v>1087</v>
      </c>
      <c r="Q49">
        <v>2214</v>
      </c>
    </row>
    <row r="50" spans="1:19">
      <c r="C50" s="29"/>
      <c r="G50" s="77" t="s">
        <v>795</v>
      </c>
      <c r="H50">
        <v>6596</v>
      </c>
      <c r="L50" t="s">
        <v>647</v>
      </c>
      <c r="P50" t="s">
        <v>1088</v>
      </c>
      <c r="Q50">
        <v>350</v>
      </c>
    </row>
    <row r="51" spans="1:19">
      <c r="A51" s="36" t="s">
        <v>57</v>
      </c>
      <c r="B51" s="131">
        <f>B49-B47</f>
        <v>3650.5</v>
      </c>
      <c r="C51" s="29"/>
      <c r="D51" s="29"/>
      <c r="G51" s="81" t="s">
        <v>572</v>
      </c>
      <c r="H51">
        <v>20579</v>
      </c>
      <c r="M51">
        <v>0</v>
      </c>
      <c r="P51" t="s">
        <v>1101</v>
      </c>
      <c r="Q51">
        <v>900</v>
      </c>
    </row>
    <row r="52" spans="1:19">
      <c r="B52" s="29"/>
      <c r="C52" s="29"/>
      <c r="D52" s="29"/>
      <c r="G52" s="81" t="s">
        <v>161</v>
      </c>
      <c r="H52">
        <v>13022</v>
      </c>
      <c r="P52" t="s">
        <v>1117</v>
      </c>
      <c r="Q52">
        <v>600</v>
      </c>
    </row>
    <row r="53" spans="1:19">
      <c r="A53" t="s">
        <v>66</v>
      </c>
      <c r="B53" s="29">
        <f>M5</f>
        <v>185350.5</v>
      </c>
      <c r="C53" s="89"/>
      <c r="D53" s="89"/>
      <c r="E53" s="36"/>
      <c r="G53" s="81" t="s">
        <v>162</v>
      </c>
      <c r="H53">
        <f>25500-1120-1500-783-2960-1623-2525-1855-1140-2263+150-180-4382-3000-700</f>
        <v>1619</v>
      </c>
      <c r="M53" s="76"/>
      <c r="P53" t="s">
        <v>1136</v>
      </c>
      <c r="Q53">
        <v>1000</v>
      </c>
      <c r="R53" t="s">
        <v>1042</v>
      </c>
      <c r="S53">
        <v>130000</v>
      </c>
    </row>
    <row r="54" spans="1:19">
      <c r="A54" t="s">
        <v>114</v>
      </c>
      <c r="B54" s="29">
        <f>M24</f>
        <v>246321.5</v>
      </c>
      <c r="C54" s="322"/>
      <c r="E54" s="36"/>
      <c r="G54" s="81" t="s">
        <v>163</v>
      </c>
      <c r="H54">
        <v>5499</v>
      </c>
    </row>
    <row r="55" spans="1:19">
      <c r="A55" t="s">
        <v>115</v>
      </c>
      <c r="B55" s="29">
        <f>M15</f>
        <v>58920</v>
      </c>
      <c r="C55" s="29"/>
      <c r="E55" s="36"/>
      <c r="G55" s="81" t="s">
        <v>164</v>
      </c>
      <c r="H55">
        <v>0</v>
      </c>
    </row>
    <row r="56" spans="1:19">
      <c r="A56" t="s">
        <v>69</v>
      </c>
      <c r="B56" s="29">
        <v>42000</v>
      </c>
      <c r="C56" s="29">
        <f>18750+150+120+900+360+120+110+120+360+480+120+120+150+960+960+480+360+1200+110+960+150+180+480+379+150+120+960+360+480+840+110+720+150+450+740+440+100</f>
        <v>33699</v>
      </c>
      <c r="G56" s="81" t="s">
        <v>301</v>
      </c>
      <c r="H56">
        <f>150+678+360+480+320+300+960+180-2600+330+766+480+200+60+840+720+450+740+306</f>
        <v>5720</v>
      </c>
    </row>
    <row r="57" spans="1:19">
      <c r="A57" t="s">
        <v>1108</v>
      </c>
      <c r="B57" s="29">
        <v>7000</v>
      </c>
      <c r="G57" s="81"/>
      <c r="Q57">
        <f>SUM(Q31:Q56)</f>
        <v>20030</v>
      </c>
    </row>
    <row r="58" spans="1:19">
      <c r="A58" t="s">
        <v>1118</v>
      </c>
      <c r="B58" s="29">
        <v>22200</v>
      </c>
      <c r="C58" s="29">
        <v>22200</v>
      </c>
      <c r="G58" s="81" t="s">
        <v>202</v>
      </c>
    </row>
    <row r="59" spans="1:19">
      <c r="A59" t="s">
        <v>1129</v>
      </c>
      <c r="B59" s="29">
        <v>52000</v>
      </c>
      <c r="C59" s="29">
        <v>52000</v>
      </c>
      <c r="D59" t="s">
        <v>83</v>
      </c>
      <c r="E59" s="81"/>
    </row>
    <row r="60" spans="1:19" ht="15.75" thickBot="1"/>
    <row r="61" spans="1:19" ht="16.5" thickTop="1" thickBot="1">
      <c r="G61" s="81" t="s">
        <v>85</v>
      </c>
      <c r="H61" s="75">
        <f>SUM(H46:H60)</f>
        <v>76889</v>
      </c>
    </row>
    <row r="62" spans="1:19" ht="15.75" thickTop="1">
      <c r="A62" s="26" t="s">
        <v>655</v>
      </c>
      <c r="B62" s="246">
        <f>WUM!R594</f>
        <v>0</v>
      </c>
    </row>
    <row r="63" spans="1:19">
      <c r="A63" s="26" t="s">
        <v>632</v>
      </c>
      <c r="B63" s="246">
        <f>NIEPORĘT!P575</f>
        <v>82000</v>
      </c>
      <c r="G63" s="81" t="s">
        <v>144</v>
      </c>
      <c r="H63" s="76">
        <f>H61+G42</f>
        <v>92487</v>
      </c>
    </row>
    <row r="64" spans="1:19">
      <c r="A64" s="26" t="s">
        <v>631</v>
      </c>
      <c r="B64" s="246">
        <f>NIEPORĘT!P576+MOKOTÓW!P178</f>
        <v>162174</v>
      </c>
      <c r="G64" s="81"/>
    </row>
    <row r="65" spans="1:20">
      <c r="A65" s="26" t="s">
        <v>656</v>
      </c>
      <c r="B65" s="246">
        <f>WUM!R593+MOKOTÓW!P179</f>
        <v>7560</v>
      </c>
      <c r="G65" s="81" t="s">
        <v>602</v>
      </c>
      <c r="H65">
        <v>0</v>
      </c>
    </row>
    <row r="66" spans="1:20">
      <c r="B66" s="29"/>
      <c r="G66" s="81"/>
      <c r="J66" t="s">
        <v>61</v>
      </c>
      <c r="K66" s="74">
        <f>SUM(B53:B56)-B34-B35-B36-B37-B38</f>
        <v>214554.5</v>
      </c>
    </row>
    <row r="67" spans="1:20">
      <c r="G67" s="81"/>
      <c r="J67" t="s">
        <v>134</v>
      </c>
      <c r="K67" s="36">
        <f>K66/5</f>
        <v>42910.9</v>
      </c>
    </row>
    <row r="68" spans="1:20">
      <c r="G68" s="81"/>
      <c r="N68" s="29" t="s">
        <v>665</v>
      </c>
      <c r="O68" s="29"/>
      <c r="P68" s="29" t="s">
        <v>667</v>
      </c>
      <c r="Q68" s="29"/>
      <c r="R68" s="29" t="s">
        <v>666</v>
      </c>
      <c r="T68" t="s">
        <v>668</v>
      </c>
    </row>
    <row r="69" spans="1:20">
      <c r="G69" s="81"/>
      <c r="H69" s="36"/>
      <c r="J69" t="s">
        <v>144</v>
      </c>
      <c r="K69">
        <f>B72</f>
        <v>0</v>
      </c>
      <c r="M69" t="s">
        <v>662</v>
      </c>
      <c r="N69" s="29"/>
      <c r="O69" s="29"/>
      <c r="P69" s="29"/>
      <c r="Q69" s="29"/>
      <c r="R69" s="29"/>
    </row>
    <row r="70" spans="1:20">
      <c r="A70" s="36"/>
      <c r="K70">
        <f>K69/5</f>
        <v>0</v>
      </c>
      <c r="M70" t="s">
        <v>663</v>
      </c>
      <c r="N70" s="29">
        <v>273400</v>
      </c>
      <c r="O70" s="29"/>
      <c r="P70" s="29">
        <v>490000</v>
      </c>
      <c r="Q70" s="29"/>
      <c r="R70" s="29">
        <f>P70-N70</f>
        <v>216600</v>
      </c>
      <c r="T70">
        <f>R70/7</f>
        <v>30942.857142857141</v>
      </c>
    </row>
    <row r="71" spans="1:20">
      <c r="M71" t="s">
        <v>664</v>
      </c>
      <c r="N71" s="29"/>
      <c r="O71" s="29"/>
      <c r="P71" s="29"/>
      <c r="Q71" s="29"/>
      <c r="R71" s="29"/>
    </row>
    <row r="72" spans="1:20">
      <c r="A72" s="36"/>
      <c r="M72" t="s">
        <v>199</v>
      </c>
      <c r="N72" s="29"/>
      <c r="O72" s="29"/>
      <c r="P72" s="29"/>
      <c r="Q72" s="29"/>
      <c r="R72" s="29"/>
    </row>
    <row r="73" spans="1:20">
      <c r="A73" s="36">
        <v>2021</v>
      </c>
    </row>
    <row r="75" spans="1:20">
      <c r="A75" t="s">
        <v>796</v>
      </c>
    </row>
    <row r="76" spans="1:20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20">
      <c r="A77" s="264" t="s">
        <v>150</v>
      </c>
      <c r="B77" s="264" t="s">
        <v>1092</v>
      </c>
      <c r="C77" s="264" t="s">
        <v>617</v>
      </c>
      <c r="D77" s="264" t="s">
        <v>1093</v>
      </c>
      <c r="E77" s="264" t="s">
        <v>97</v>
      </c>
      <c r="F77" s="264" t="s">
        <v>308</v>
      </c>
      <c r="G77" s="264" t="s">
        <v>99</v>
      </c>
      <c r="H77" s="264" t="s">
        <v>100</v>
      </c>
      <c r="I77" s="264" t="s">
        <v>98</v>
      </c>
      <c r="J77" s="264" t="s">
        <v>131</v>
      </c>
      <c r="K77" s="264" t="s">
        <v>618</v>
      </c>
      <c r="L77" s="264" t="s">
        <v>657</v>
      </c>
      <c r="M77" s="264" t="s">
        <v>110</v>
      </c>
      <c r="N77" s="264" t="s">
        <v>1094</v>
      </c>
      <c r="O77" s="264" t="s">
        <v>1097</v>
      </c>
      <c r="P77" s="264" t="s">
        <v>151</v>
      </c>
    </row>
    <row r="78" spans="1:20">
      <c r="A78" s="90">
        <v>522</v>
      </c>
      <c r="B78" s="90">
        <v>391</v>
      </c>
      <c r="C78" s="90">
        <v>840</v>
      </c>
      <c r="D78" s="90">
        <v>995</v>
      </c>
      <c r="E78" s="90">
        <v>1915</v>
      </c>
      <c r="F78" s="90">
        <v>175</v>
      </c>
      <c r="G78" s="90">
        <v>970</v>
      </c>
      <c r="H78" s="90">
        <v>600</v>
      </c>
      <c r="I78" s="90">
        <v>1060</v>
      </c>
      <c r="J78" s="90">
        <v>1600</v>
      </c>
      <c r="K78" s="292">
        <v>675</v>
      </c>
      <c r="L78" s="90">
        <v>240</v>
      </c>
      <c r="M78" s="29">
        <v>0</v>
      </c>
      <c r="N78" s="90">
        <v>1247</v>
      </c>
      <c r="O78" s="90">
        <v>840</v>
      </c>
      <c r="P78" s="29">
        <v>660</v>
      </c>
      <c r="Q78">
        <f>SUM(A78:P78)</f>
        <v>12730</v>
      </c>
    </row>
    <row r="79" spans="1:20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20">
      <c r="A80" s="29" t="s">
        <v>797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S81" t="s">
        <v>311</v>
      </c>
    </row>
    <row r="82" spans="1:19">
      <c r="A82" s="264" t="s">
        <v>150</v>
      </c>
      <c r="B82" s="264" t="s">
        <v>1092</v>
      </c>
      <c r="C82" s="264" t="s">
        <v>617</v>
      </c>
      <c r="D82" s="264" t="s">
        <v>1093</v>
      </c>
      <c r="E82" s="264" t="s">
        <v>97</v>
      </c>
      <c r="F82" s="264" t="s">
        <v>308</v>
      </c>
      <c r="G82" s="264" t="s">
        <v>99</v>
      </c>
      <c r="H82" s="264" t="s">
        <v>100</v>
      </c>
      <c r="I82" s="264" t="s">
        <v>98</v>
      </c>
      <c r="J82" s="264" t="s">
        <v>131</v>
      </c>
      <c r="K82" s="264" t="s">
        <v>618</v>
      </c>
      <c r="L82" s="264" t="s">
        <v>657</v>
      </c>
      <c r="M82" s="264" t="s">
        <v>110</v>
      </c>
      <c r="N82" s="91" t="s">
        <v>1097</v>
      </c>
      <c r="O82" s="264" t="s">
        <v>1102</v>
      </c>
      <c r="P82" s="264"/>
      <c r="Q82">
        <f>SUM(A83:P83)</f>
        <v>27113</v>
      </c>
    </row>
    <row r="83" spans="1:19">
      <c r="A83" s="90">
        <v>1044</v>
      </c>
      <c r="B83" s="90">
        <v>1566</v>
      </c>
      <c r="C83" s="292">
        <v>2707</v>
      </c>
      <c r="D83" s="90">
        <v>2025</v>
      </c>
      <c r="E83" s="90">
        <v>4420</v>
      </c>
      <c r="F83" s="90">
        <v>700</v>
      </c>
      <c r="G83" s="90">
        <v>2376</v>
      </c>
      <c r="H83" s="292">
        <v>1395</v>
      </c>
      <c r="I83" s="90">
        <v>2310</v>
      </c>
      <c r="J83" s="90">
        <v>2560</v>
      </c>
      <c r="K83" s="90">
        <v>1655</v>
      </c>
      <c r="L83" s="90">
        <v>1425</v>
      </c>
      <c r="M83" s="90">
        <v>600</v>
      </c>
      <c r="N83" s="90">
        <v>1670</v>
      </c>
      <c r="O83" s="90">
        <v>660</v>
      </c>
      <c r="P83" s="90"/>
    </row>
    <row r="84" spans="1:19">
      <c r="A84" s="29"/>
      <c r="B84" s="29"/>
      <c r="C84" s="29"/>
      <c r="D84" s="29"/>
      <c r="E84" s="29"/>
      <c r="F84" s="29"/>
      <c r="G84" s="90"/>
      <c r="H84" s="29"/>
      <c r="I84" s="29"/>
      <c r="J84" s="29"/>
      <c r="K84" s="29"/>
      <c r="L84" s="29"/>
      <c r="M84" s="90"/>
      <c r="N84" s="29"/>
    </row>
    <row r="86" spans="1:19">
      <c r="A86" s="305" t="s">
        <v>798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9">
      <c r="A88" s="264" t="s">
        <v>150</v>
      </c>
      <c r="B88" s="264" t="s">
        <v>1092</v>
      </c>
      <c r="C88" s="264" t="s">
        <v>617</v>
      </c>
      <c r="D88" s="264" t="s">
        <v>1093</v>
      </c>
      <c r="E88" s="264" t="s">
        <v>97</v>
      </c>
      <c r="F88" s="264" t="s">
        <v>308</v>
      </c>
      <c r="G88" s="264" t="s">
        <v>99</v>
      </c>
      <c r="H88" s="264" t="s">
        <v>100</v>
      </c>
      <c r="I88" s="264" t="s">
        <v>98</v>
      </c>
      <c r="J88" s="264" t="s">
        <v>131</v>
      </c>
      <c r="K88" s="264" t="s">
        <v>618</v>
      </c>
      <c r="L88" s="264" t="s">
        <v>657</v>
      </c>
      <c r="M88" s="264" t="s">
        <v>110</v>
      </c>
      <c r="N88" s="264" t="s">
        <v>1097</v>
      </c>
      <c r="O88" s="264" t="s">
        <v>1149</v>
      </c>
      <c r="Q88">
        <f>SUM(A89:M89)</f>
        <v>22525.7</v>
      </c>
    </row>
    <row r="89" spans="1:19">
      <c r="A89" s="90">
        <v>783</v>
      </c>
      <c r="B89" s="90">
        <v>1783</v>
      </c>
      <c r="C89" s="292">
        <v>2237.6999999999998</v>
      </c>
      <c r="D89" s="292">
        <v>1470</v>
      </c>
      <c r="E89" s="90">
        <v>4200</v>
      </c>
      <c r="F89" s="90">
        <v>700</v>
      </c>
      <c r="G89" s="90">
        <v>1627</v>
      </c>
      <c r="H89" s="292">
        <v>1120</v>
      </c>
      <c r="I89" s="90">
        <v>2525</v>
      </c>
      <c r="J89" s="90">
        <v>2960</v>
      </c>
      <c r="K89" s="90">
        <v>1500</v>
      </c>
      <c r="L89" s="90">
        <v>1140</v>
      </c>
      <c r="M89" s="90">
        <v>480</v>
      </c>
      <c r="N89" s="90">
        <v>1855</v>
      </c>
      <c r="O89" s="90">
        <v>880</v>
      </c>
    </row>
    <row r="90" spans="1:19">
      <c r="C90" s="29"/>
      <c r="G90" s="29">
        <v>1480</v>
      </c>
    </row>
    <row r="91" spans="1:19">
      <c r="A91" s="305" t="s">
        <v>799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9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9">
      <c r="A93" s="264" t="s">
        <v>150</v>
      </c>
      <c r="B93" s="264" t="s">
        <v>1092</v>
      </c>
      <c r="C93" s="264" t="s">
        <v>617</v>
      </c>
      <c r="D93" s="264" t="s">
        <v>1093</v>
      </c>
      <c r="E93" s="264" t="s">
        <v>97</v>
      </c>
      <c r="F93" s="264" t="s">
        <v>308</v>
      </c>
      <c r="G93" s="264" t="s">
        <v>99</v>
      </c>
      <c r="H93" s="264" t="s">
        <v>100</v>
      </c>
      <c r="I93" s="264" t="s">
        <v>98</v>
      </c>
      <c r="J93" s="264" t="s">
        <v>131</v>
      </c>
      <c r="K93" s="264" t="s">
        <v>618</v>
      </c>
      <c r="L93" s="264" t="s">
        <v>657</v>
      </c>
      <c r="M93" s="264" t="s">
        <v>110</v>
      </c>
      <c r="N93" s="264" t="s">
        <v>1097</v>
      </c>
      <c r="O93" s="264" t="s">
        <v>1149</v>
      </c>
      <c r="P93" s="264" t="s">
        <v>1151</v>
      </c>
      <c r="Q93">
        <f>SUM(A94:N94)</f>
        <v>1215</v>
      </c>
    </row>
    <row r="94" spans="1:19">
      <c r="A94" s="91"/>
      <c r="B94" s="91"/>
      <c r="C94" s="264"/>
      <c r="D94" s="91"/>
      <c r="E94" s="91"/>
      <c r="F94" s="91"/>
      <c r="G94" s="91"/>
      <c r="H94" s="264"/>
      <c r="I94" s="91"/>
      <c r="J94" s="91"/>
      <c r="K94" s="91"/>
      <c r="L94" s="90">
        <v>855</v>
      </c>
      <c r="M94" s="90">
        <v>360</v>
      </c>
      <c r="N94" s="90"/>
    </row>
    <row r="96" spans="1:19">
      <c r="A96" s="305" t="s">
        <v>800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4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4">
      <c r="A98" s="264" t="s">
        <v>150</v>
      </c>
      <c r="B98" s="264" t="s">
        <v>1092</v>
      </c>
      <c r="C98" s="264" t="s">
        <v>617</v>
      </c>
      <c r="D98" s="264" t="s">
        <v>1093</v>
      </c>
      <c r="E98" s="264" t="s">
        <v>97</v>
      </c>
      <c r="F98" s="264" t="s">
        <v>308</v>
      </c>
      <c r="G98" s="264" t="s">
        <v>99</v>
      </c>
      <c r="H98" s="264" t="s">
        <v>100</v>
      </c>
      <c r="I98" s="264" t="s">
        <v>98</v>
      </c>
      <c r="J98" s="264" t="s">
        <v>131</v>
      </c>
      <c r="K98" s="264" t="s">
        <v>618</v>
      </c>
      <c r="L98" s="264" t="s">
        <v>657</v>
      </c>
      <c r="M98" s="264" t="s">
        <v>110</v>
      </c>
      <c r="N98" s="264"/>
    </row>
    <row r="99" spans="1:14">
      <c r="A99" s="91"/>
      <c r="B99" s="91"/>
      <c r="C99" s="264"/>
      <c r="D99" s="91"/>
      <c r="E99" s="91"/>
      <c r="F99" s="91"/>
      <c r="G99" s="91"/>
      <c r="H99" s="264"/>
      <c r="I99" s="91"/>
      <c r="J99" s="91"/>
      <c r="K99" s="91"/>
      <c r="L99" s="91">
        <v>480</v>
      </c>
      <c r="M99" s="91"/>
      <c r="N99" s="91"/>
    </row>
    <row r="100" spans="1:14">
      <c r="C100" s="29"/>
    </row>
    <row r="102" spans="1:14">
      <c r="C102" s="127"/>
    </row>
    <row r="108" spans="1:14">
      <c r="E108" t="s">
        <v>203</v>
      </c>
    </row>
    <row r="109" spans="1:14">
      <c r="F109" t="s">
        <v>101</v>
      </c>
      <c r="G109">
        <v>3400</v>
      </c>
    </row>
    <row r="110" spans="1:14">
      <c r="F110" t="s">
        <v>649</v>
      </c>
      <c r="G110">
        <v>2500</v>
      </c>
    </row>
    <row r="111" spans="1:14">
      <c r="F111" t="s">
        <v>171</v>
      </c>
      <c r="G111">
        <v>1500</v>
      </c>
    </row>
    <row r="113" spans="4:12">
      <c r="F113" t="s">
        <v>173</v>
      </c>
      <c r="G113">
        <v>600</v>
      </c>
    </row>
    <row r="119" spans="4:12">
      <c r="D119" s="36" t="s">
        <v>675</v>
      </c>
      <c r="F119" s="36" t="s">
        <v>660</v>
      </c>
      <c r="G119" s="74">
        <f>NIEPORĘT!J576+WUM!J590+MOKOTÓW!F183+L120</f>
        <v>507583.32999999996</v>
      </c>
      <c r="I119" s="89" t="s">
        <v>53</v>
      </c>
      <c r="J119" s="89" t="s">
        <v>41</v>
      </c>
      <c r="K119" s="89" t="s">
        <v>52</v>
      </c>
      <c r="L119" s="89" t="s">
        <v>69</v>
      </c>
    </row>
    <row r="120" spans="4:12">
      <c r="F120" t="s">
        <v>676</v>
      </c>
      <c r="G120">
        <f>'semI 2023'!G7+'semI 2023'!G17+'semI 2023'!G26</f>
        <v>231714</v>
      </c>
      <c r="I120" s="29">
        <v>240000</v>
      </c>
      <c r="J120" s="29">
        <v>200000</v>
      </c>
      <c r="K120" s="29">
        <v>70000</v>
      </c>
      <c r="L120" s="29">
        <v>33000</v>
      </c>
    </row>
    <row r="121" spans="4:12">
      <c r="D121" s="36" t="s">
        <v>673</v>
      </c>
      <c r="F121" t="s">
        <v>664</v>
      </c>
      <c r="G121">
        <v>18900</v>
      </c>
      <c r="I121" s="29">
        <f>G26</f>
        <v>103816</v>
      </c>
      <c r="J121" s="29">
        <f>G7</f>
        <v>101833</v>
      </c>
      <c r="K121" s="29">
        <f>G17</f>
        <v>30288.5</v>
      </c>
      <c r="L121" s="29">
        <v>10000</v>
      </c>
    </row>
    <row r="122" spans="4:12">
      <c r="D122" s="36" t="s">
        <v>674</v>
      </c>
      <c r="E122" s="89">
        <f>NIEPORĘT!L575+MOKOTÓW!L179+WUM!L589</f>
        <v>573</v>
      </c>
      <c r="F122" t="s">
        <v>663</v>
      </c>
      <c r="G122">
        <v>25000</v>
      </c>
    </row>
    <row r="123" spans="4:12">
      <c r="F123" t="s">
        <v>665</v>
      </c>
      <c r="G123">
        <v>80000</v>
      </c>
    </row>
    <row r="124" spans="4:12">
      <c r="F124" t="s">
        <v>669</v>
      </c>
      <c r="G124">
        <v>37100</v>
      </c>
    </row>
    <row r="125" spans="4:12">
      <c r="F125" t="s">
        <v>670</v>
      </c>
      <c r="G125">
        <v>8000</v>
      </c>
    </row>
    <row r="126" spans="4:12">
      <c r="F126" s="36" t="s">
        <v>659</v>
      </c>
      <c r="G126" s="36">
        <f>SUM(G120:G125)</f>
        <v>400714</v>
      </c>
    </row>
    <row r="129" spans="6:7">
      <c r="F129" s="36" t="s">
        <v>658</v>
      </c>
      <c r="G129" s="36">
        <f>G119-G126</f>
        <v>106869.32999999996</v>
      </c>
    </row>
    <row r="131" spans="6:7">
      <c r="F131" t="s">
        <v>168</v>
      </c>
      <c r="G131">
        <v>28000</v>
      </c>
    </row>
    <row r="132" spans="6:7">
      <c r="F132" t="s">
        <v>171</v>
      </c>
      <c r="G132">
        <v>35000</v>
      </c>
    </row>
    <row r="133" spans="6:7">
      <c r="F133" t="s">
        <v>661</v>
      </c>
      <c r="G133">
        <v>7000</v>
      </c>
    </row>
    <row r="134" spans="6:7">
      <c r="F134" t="s">
        <v>173</v>
      </c>
      <c r="G134">
        <v>25000</v>
      </c>
    </row>
    <row r="138" spans="6:7">
      <c r="F138" s="36" t="s">
        <v>671</v>
      </c>
      <c r="G138" s="36">
        <f>SUM(G131:G135)</f>
        <v>95000</v>
      </c>
    </row>
    <row r="140" spans="6:7">
      <c r="F140" s="36" t="s">
        <v>672</v>
      </c>
      <c r="G140" s="36">
        <f>G129-G138</f>
        <v>11869.329999999958</v>
      </c>
    </row>
  </sheetData>
  <mergeCells count="1">
    <mergeCell ref="K34:M3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AD6D-80CD-49F4-BB79-CB5B2B36CE44}">
  <dimension ref="A1:U140"/>
  <sheetViews>
    <sheetView topLeftCell="A52" zoomScale="66" zoomScaleNormal="70" workbookViewId="0">
      <selection activeCell="I92" sqref="I92"/>
    </sheetView>
  </sheetViews>
  <sheetFormatPr defaultRowHeight="15"/>
  <cols>
    <col min="1" max="1" width="21.5703125" customWidth="1"/>
    <col min="2" max="2" width="17.85546875" bestFit="1" customWidth="1"/>
    <col min="3" max="3" width="12.28515625" customWidth="1"/>
    <col min="4" max="4" width="18.28515625" bestFit="1" customWidth="1"/>
    <col min="5" max="5" width="22" customWidth="1"/>
    <col min="6" max="6" width="17.42578125" customWidth="1"/>
    <col min="7" max="7" width="18" customWidth="1"/>
    <col min="8" max="8" width="10.42578125" bestFit="1" customWidth="1"/>
    <col min="10" max="10" width="11.140625" bestFit="1" customWidth="1"/>
    <col min="13" max="13" width="10.7109375" bestFit="1" customWidth="1"/>
    <col min="14" max="14" width="12" customWidth="1"/>
    <col min="17" max="17" width="11.28515625" bestFit="1" customWidth="1"/>
  </cols>
  <sheetData>
    <row r="1" spans="1:14" ht="21">
      <c r="A1" s="28" t="s">
        <v>41</v>
      </c>
      <c r="D1" s="29"/>
      <c r="G1" s="128" t="s">
        <v>194</v>
      </c>
      <c r="H1" s="128"/>
      <c r="I1" s="128"/>
      <c r="J1" s="128"/>
    </row>
    <row r="2" spans="1:14" ht="15.75" thickBot="1"/>
    <row r="3" spans="1:14" ht="16.5" thickTop="1" thickBot="1">
      <c r="A3" s="29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  <c r="G3" s="54" t="s">
        <v>48</v>
      </c>
      <c r="H3" s="31"/>
      <c r="I3" s="61">
        <f>WUM!F591</f>
        <v>185350.5</v>
      </c>
      <c r="J3" s="88">
        <f>WUM!M589</f>
        <v>241</v>
      </c>
      <c r="K3" s="29"/>
      <c r="M3" s="29" t="s">
        <v>56</v>
      </c>
      <c r="N3" s="29" t="s">
        <v>57</v>
      </c>
    </row>
    <row r="4" spans="1:14" ht="16.5" thickTop="1" thickBot="1">
      <c r="A4" s="29"/>
      <c r="B4" s="29"/>
      <c r="C4" s="29"/>
      <c r="D4" s="29"/>
      <c r="E4" s="29"/>
      <c r="F4" s="29"/>
      <c r="G4" s="32"/>
      <c r="H4" s="44"/>
    </row>
    <row r="5" spans="1:14" ht="16.5" thickTop="1" thickBot="1">
      <c r="A5">
        <v>555</v>
      </c>
      <c r="B5" s="29"/>
      <c r="C5" s="29">
        <f>270+250</f>
        <v>520</v>
      </c>
      <c r="D5" s="29">
        <f>1.5*250</f>
        <v>375</v>
      </c>
      <c r="E5" s="29">
        <v>735</v>
      </c>
      <c r="F5" s="29">
        <f>735</f>
        <v>735</v>
      </c>
      <c r="G5" s="30">
        <f>(6*A5)+(C5*5)+(D5*6)+(E5*6)+(F5*7)</f>
        <v>17735</v>
      </c>
      <c r="H5" s="31" t="s">
        <v>49</v>
      </c>
      <c r="K5" s="29"/>
      <c r="M5" s="36">
        <f>I3</f>
        <v>185350.5</v>
      </c>
      <c r="N5" s="37">
        <f>M5-G7</f>
        <v>156640.5</v>
      </c>
    </row>
    <row r="6" spans="1:14" ht="16.5" thickTop="1" thickBot="1">
      <c r="A6">
        <v>335</v>
      </c>
      <c r="B6" s="29"/>
      <c r="C6" s="29">
        <v>340</v>
      </c>
      <c r="D6" s="29">
        <v>200</v>
      </c>
      <c r="E6" s="29">
        <v>480</v>
      </c>
      <c r="F6" s="29">
        <v>455</v>
      </c>
      <c r="G6" s="32">
        <f>(6*A6)+(C6*5)+(D6*6)+(E6*6)+(F6*7)</f>
        <v>10975</v>
      </c>
      <c r="H6" s="33" t="s">
        <v>50</v>
      </c>
      <c r="K6" s="29"/>
    </row>
    <row r="7" spans="1:14" ht="16.5" thickTop="1" thickBot="1">
      <c r="A7" s="29"/>
      <c r="B7" s="29"/>
      <c r="C7" s="29"/>
      <c r="D7" s="29"/>
      <c r="E7" s="29"/>
      <c r="F7" s="29"/>
      <c r="G7" s="34">
        <f>G5+G6</f>
        <v>28710</v>
      </c>
      <c r="H7" s="35" t="s">
        <v>51</v>
      </c>
      <c r="K7" s="29"/>
    </row>
    <row r="8" spans="1:14" ht="21.75" thickTop="1">
      <c r="A8" s="28" t="s">
        <v>52</v>
      </c>
      <c r="B8" s="29"/>
      <c r="C8" s="29"/>
      <c r="D8" s="29"/>
      <c r="E8" s="29"/>
      <c r="F8" s="29"/>
    </row>
    <row r="9" spans="1:14">
      <c r="A9" s="29"/>
      <c r="B9" s="29"/>
      <c r="C9" s="29"/>
      <c r="D9" s="29"/>
      <c r="E9" s="29"/>
      <c r="F9" s="29"/>
    </row>
    <row r="10" spans="1:14">
      <c r="A10" s="29" t="s">
        <v>42</v>
      </c>
      <c r="B10" s="29" t="s">
        <v>43</v>
      </c>
      <c r="C10" s="29" t="s">
        <v>44</v>
      </c>
      <c r="D10" s="29" t="s">
        <v>45</v>
      </c>
      <c r="E10" s="29" t="s">
        <v>46</v>
      </c>
      <c r="F10" s="29" t="s">
        <v>47</v>
      </c>
      <c r="G10" s="29" t="s">
        <v>48</v>
      </c>
      <c r="H10" s="29"/>
      <c r="J10" s="29"/>
      <c r="K10" s="29"/>
      <c r="M10" s="29" t="s">
        <v>56</v>
      </c>
      <c r="N10" s="29" t="s">
        <v>57</v>
      </c>
    </row>
    <row r="11" spans="1:14" ht="15.75" thickBot="1">
      <c r="A11" s="29"/>
      <c r="B11" s="29"/>
      <c r="C11" s="29"/>
      <c r="D11" s="29"/>
      <c r="E11" s="29"/>
      <c r="F11" s="29"/>
    </row>
    <row r="12" spans="1:14" ht="16.5" thickTop="1" thickBot="1">
      <c r="A12" s="29"/>
      <c r="B12" s="29"/>
      <c r="C12" s="29">
        <v>477.5</v>
      </c>
      <c r="D12" s="29"/>
      <c r="E12" s="29"/>
      <c r="F12" s="29">
        <f>(145*1.5)+(70*1.5)</f>
        <v>322.5</v>
      </c>
      <c r="G12" s="30">
        <f>(C12)*3+(F12*5)</f>
        <v>3045</v>
      </c>
      <c r="H12" s="31" t="s">
        <v>49</v>
      </c>
      <c r="I12" s="61">
        <f>MOKOTÓW!F183</f>
        <v>58920</v>
      </c>
      <c r="J12" s="88">
        <f>MOKOTÓW!M179</f>
        <v>81</v>
      </c>
      <c r="K12" s="29"/>
      <c r="M12" s="36">
        <f>I12</f>
        <v>58920</v>
      </c>
      <c r="N12" s="37">
        <f>M12-G14</f>
        <v>52198</v>
      </c>
    </row>
    <row r="13" spans="1:14" ht="16.5" thickTop="1" thickBot="1">
      <c r="A13" s="29"/>
      <c r="B13" s="29"/>
      <c r="C13" s="29">
        <v>584</v>
      </c>
      <c r="D13" s="29"/>
      <c r="E13" s="29"/>
      <c r="F13" s="29">
        <v>385</v>
      </c>
      <c r="G13" s="32">
        <f>(C13*3)+(F13*5)</f>
        <v>3677</v>
      </c>
      <c r="H13" s="33" t="s">
        <v>50</v>
      </c>
      <c r="K13" s="29"/>
    </row>
    <row r="14" spans="1:14" ht="16.5" thickTop="1" thickBot="1">
      <c r="A14" s="29"/>
      <c r="B14" s="29"/>
      <c r="C14" s="29"/>
      <c r="D14" s="29"/>
      <c r="E14" s="29"/>
      <c r="F14" s="29"/>
      <c r="G14" s="34">
        <f>G12+G13</f>
        <v>6722</v>
      </c>
      <c r="H14" s="35" t="s">
        <v>51</v>
      </c>
      <c r="K14" s="29"/>
    </row>
    <row r="15" spans="1:14" ht="21.75" thickTop="1">
      <c r="A15" s="28"/>
      <c r="B15" s="29"/>
      <c r="C15" s="29"/>
      <c r="D15" s="29"/>
      <c r="E15" s="29"/>
      <c r="F15" s="29"/>
    </row>
    <row r="16" spans="1:14" ht="21">
      <c r="A16" s="28" t="s">
        <v>53</v>
      </c>
      <c r="B16" s="29"/>
      <c r="C16" s="29"/>
      <c r="D16" s="29"/>
      <c r="E16" s="29"/>
      <c r="F16" s="29"/>
    </row>
    <row r="17" spans="1:14">
      <c r="A17" s="29"/>
      <c r="B17" s="29"/>
      <c r="C17" s="29"/>
      <c r="E17" s="29"/>
      <c r="F17" s="29"/>
    </row>
    <row r="18" spans="1:14">
      <c r="A18" s="29" t="s">
        <v>42</v>
      </c>
      <c r="B18" s="29" t="s">
        <v>43</v>
      </c>
      <c r="C18" s="29" t="s">
        <v>44</v>
      </c>
      <c r="D18" s="29" t="s">
        <v>45</v>
      </c>
      <c r="E18" s="29" t="s">
        <v>46</v>
      </c>
      <c r="F18" s="29" t="s">
        <v>47</v>
      </c>
      <c r="G18" s="29" t="s">
        <v>48</v>
      </c>
      <c r="H18" s="29"/>
      <c r="J18" s="29"/>
      <c r="K18" s="29"/>
      <c r="M18" s="29" t="s">
        <v>56</v>
      </c>
      <c r="N18" s="29" t="s">
        <v>57</v>
      </c>
    </row>
    <row r="19" spans="1:14" ht="15.75" thickBot="1">
      <c r="A19" s="29"/>
      <c r="B19" s="29"/>
      <c r="C19" s="29"/>
      <c r="D19" s="29"/>
      <c r="E19" s="29"/>
      <c r="F19" s="29"/>
    </row>
    <row r="20" spans="1:14" ht="16.5" thickTop="1" thickBot="1">
      <c r="A20" s="29">
        <f>(3*0.75*120)+75</f>
        <v>345</v>
      </c>
      <c r="B20" s="29"/>
      <c r="C20" s="29">
        <f>75+112.5+112.5+90+90</f>
        <v>480</v>
      </c>
      <c r="D20" s="29"/>
      <c r="E20" s="29">
        <f>(2*0.75*150)+180</f>
        <v>405</v>
      </c>
      <c r="F20" s="29">
        <v>1445</v>
      </c>
      <c r="G20" s="30">
        <f>(A20*5)+(F20*7)+(C20*4)+(E20*6)</f>
        <v>16190</v>
      </c>
      <c r="H20" s="31" t="s">
        <v>49</v>
      </c>
      <c r="I20" s="61">
        <f>NIEPORĘT!F579</f>
        <v>246321.5</v>
      </c>
      <c r="J20" s="88">
        <f>NIEPORĘT!M575</f>
        <v>316</v>
      </c>
      <c r="K20" s="29"/>
      <c r="M20" s="36">
        <f>I20</f>
        <v>246321.5</v>
      </c>
      <c r="N20" s="37">
        <f>M20-G22</f>
        <v>218721.5</v>
      </c>
    </row>
    <row r="21" spans="1:14" ht="16.5" thickTop="1" thickBot="1">
      <c r="A21" s="29">
        <f>140+105</f>
        <v>245</v>
      </c>
      <c r="B21" s="29"/>
      <c r="C21" s="29">
        <v>315</v>
      </c>
      <c r="D21" s="29"/>
      <c r="E21" s="29">
        <f>140+140</f>
        <v>280</v>
      </c>
      <c r="F21" s="29">
        <v>1035</v>
      </c>
      <c r="G21" s="32">
        <f>(A21*5)+(F21*7)+(C21*4)+(E21*6)</f>
        <v>11410</v>
      </c>
      <c r="H21" s="33" t="s">
        <v>50</v>
      </c>
      <c r="K21" s="29"/>
    </row>
    <row r="22" spans="1:14" ht="16.5" thickTop="1" thickBot="1">
      <c r="A22" s="29"/>
      <c r="B22" s="29"/>
      <c r="C22" s="29"/>
      <c r="D22" s="29"/>
      <c r="E22" s="29"/>
      <c r="F22" s="29"/>
      <c r="G22" s="34">
        <f>G20+G21</f>
        <v>27600</v>
      </c>
      <c r="H22" s="35" t="s">
        <v>51</v>
      </c>
      <c r="K22" s="29"/>
    </row>
    <row r="23" spans="1:14" ht="15.75" thickTop="1"/>
    <row r="29" spans="1:14" ht="15.75" thickBot="1">
      <c r="A29" s="29"/>
      <c r="B29" s="29"/>
      <c r="C29" s="29"/>
      <c r="D29" s="29"/>
      <c r="E29" s="78"/>
      <c r="F29" s="29"/>
      <c r="G29" s="74"/>
    </row>
    <row r="30" spans="1:14" ht="16.5" thickTop="1" thickBot="1">
      <c r="A30" s="36" t="s">
        <v>60</v>
      </c>
      <c r="C30" s="36" t="s">
        <v>87</v>
      </c>
      <c r="D30" s="36" t="s">
        <v>102</v>
      </c>
      <c r="E30" s="37" t="s">
        <v>54</v>
      </c>
      <c r="F30" s="36"/>
      <c r="G30" s="75">
        <f>B47</f>
        <v>197032</v>
      </c>
      <c r="H30" s="36"/>
      <c r="I30" s="36"/>
      <c r="J30" s="36"/>
      <c r="K30" s="385">
        <f>NIEPORĘT!M575+'2020'!M552+WUM!M589+MOKOTÓW!M179</f>
        <v>638</v>
      </c>
      <c r="L30" s="386"/>
      <c r="M30" s="387"/>
    </row>
    <row r="31" spans="1:14" ht="16.5" thickTop="1" thickBot="1">
      <c r="E31" s="37" t="s">
        <v>86</v>
      </c>
      <c r="F31" s="36"/>
      <c r="G31" s="75">
        <f>NIEPORĘT!E575+WUM!E588+MOKOTÓW!E181+C53+C54+C55+C56+C57+C58+C59+C60+C61</f>
        <v>490295</v>
      </c>
      <c r="H31" s="36"/>
      <c r="I31" s="36"/>
      <c r="J31" s="36"/>
      <c r="K31" s="388"/>
      <c r="L31" s="389"/>
      <c r="M31" s="390"/>
      <c r="N31" s="60"/>
    </row>
    <row r="32" spans="1:14" ht="15.75" thickTop="1">
      <c r="A32" t="s">
        <v>111</v>
      </c>
      <c r="B32" s="29">
        <f>G7</f>
        <v>28710</v>
      </c>
      <c r="C32" s="29">
        <f>3850+850+1130+280+120+490+245+11300+1500+1600+360+500+840+500+2730+880+560+230+1110+13775+1500+5400+5775+10000+5000</f>
        <v>70525</v>
      </c>
      <c r="D32" s="29"/>
      <c r="E32" s="36" t="s">
        <v>55</v>
      </c>
      <c r="G32" s="74">
        <f>SUM(B50:B61)</f>
        <v>535842</v>
      </c>
      <c r="K32" s="388"/>
      <c r="L32" s="389"/>
      <c r="M32" s="390"/>
    </row>
    <row r="33" spans="1:14" ht="15.75" thickBot="1">
      <c r="A33" t="s">
        <v>112</v>
      </c>
      <c r="B33" s="29">
        <f>G22</f>
        <v>27600</v>
      </c>
      <c r="C33" s="29">
        <f>300+1900+645+2700+3660+1950+4050+4200+3600+1400+1100+3300+1400+2040+1800+480+8000+5000</f>
        <v>47525</v>
      </c>
      <c r="D33" s="29"/>
      <c r="G33" s="76"/>
      <c r="K33" s="391"/>
      <c r="L33" s="392"/>
      <c r="M33" s="393"/>
      <c r="N33" s="60"/>
    </row>
    <row r="34" spans="1:14" ht="16.5" thickTop="1" thickBot="1">
      <c r="A34" t="s">
        <v>113</v>
      </c>
      <c r="B34" s="29">
        <f>G14</f>
        <v>6722</v>
      </c>
      <c r="C34" s="29">
        <f>2300+1700+480+2850+2700+800+1000+1000+3027+2200+2000</f>
        <v>20057</v>
      </c>
      <c r="D34" s="29"/>
      <c r="E34" s="37" t="s">
        <v>87</v>
      </c>
      <c r="F34" s="36"/>
      <c r="G34" s="75">
        <f>SUM(C32:C46)</f>
        <v>272764</v>
      </c>
    </row>
    <row r="35" spans="1:14" ht="16.5" thickTop="1" thickBot="1">
      <c r="A35" t="s">
        <v>67</v>
      </c>
      <c r="B35" s="29">
        <v>13000</v>
      </c>
      <c r="C35" s="29">
        <v>13000</v>
      </c>
      <c r="D35" s="29"/>
      <c r="E35" s="37" t="s">
        <v>88</v>
      </c>
      <c r="F35" s="36"/>
      <c r="G35" s="75">
        <f>G30-G34</f>
        <v>-75732</v>
      </c>
      <c r="N35" s="60"/>
    </row>
    <row r="36" spans="1:14" ht="15.75" thickTop="1">
      <c r="A36" t="s">
        <v>59</v>
      </c>
      <c r="B36" s="29">
        <v>30000</v>
      </c>
      <c r="C36" s="29">
        <v>31104</v>
      </c>
      <c r="D36" s="29"/>
      <c r="E36" s="36" t="s">
        <v>84</v>
      </c>
      <c r="G36" s="74">
        <f>NIEPORĘT!F575+WUM!F588+MOKOTÓW!F181</f>
        <v>297</v>
      </c>
    </row>
    <row r="37" spans="1:14" ht="15.75" thickBot="1">
      <c r="A37" t="s">
        <v>58</v>
      </c>
      <c r="B37" s="29">
        <v>46000</v>
      </c>
      <c r="C37" s="29">
        <f>2480+2100+1237+500+3500+600+2500+1500+918+631+300+3400+500+1000+2650+1237+2100+1600+3345+1250+600+450+13000</f>
        <v>47398</v>
      </c>
      <c r="D37" s="29"/>
      <c r="E37" s="36" t="s">
        <v>128</v>
      </c>
      <c r="G37" s="74">
        <f>B53+B54+B55+B56+B57+B58-C53-C54-C55-C56-C57-C58-C59+B59+B60+B61</f>
        <v>45250</v>
      </c>
      <c r="N37" s="60"/>
    </row>
    <row r="38" spans="1:14" ht="16.5" thickTop="1" thickBot="1">
      <c r="A38" t="s">
        <v>60</v>
      </c>
      <c r="B38" s="29">
        <v>45000</v>
      </c>
      <c r="C38" s="29">
        <f>15300+455+2300+1200+1500+1500+300+1500+800+500+500+400+2000+600+800+800+200+600+700+400+400+300+500+2300+600+200+300+200+1000+5000</f>
        <v>43155</v>
      </c>
      <c r="D38" s="29"/>
      <c r="E38" s="37" t="s">
        <v>129</v>
      </c>
      <c r="G38" s="75">
        <f>G36+G37</f>
        <v>45547</v>
      </c>
    </row>
    <row r="39" spans="1:14" ht="16.5" thickTop="1">
      <c r="E39" s="36"/>
      <c r="G39" s="74"/>
      <c r="M39" s="117" t="s">
        <v>145</v>
      </c>
    </row>
    <row r="40" spans="1:14" ht="15.75">
      <c r="G40" s="77" t="s">
        <v>139</v>
      </c>
      <c r="M40" s="118"/>
      <c r="N40" s="60"/>
    </row>
    <row r="41" spans="1:14">
      <c r="G41" s="77" t="s">
        <v>132</v>
      </c>
    </row>
    <row r="42" spans="1:14">
      <c r="E42" s="36" t="s">
        <v>60</v>
      </c>
      <c r="F42" s="36"/>
      <c r="G42" s="77" t="s">
        <v>91</v>
      </c>
    </row>
    <row r="43" spans="1:14">
      <c r="G43" s="81" t="s">
        <v>92</v>
      </c>
    </row>
    <row r="44" spans="1:14">
      <c r="G44" s="81" t="s">
        <v>133</v>
      </c>
      <c r="N44" t="s">
        <v>147</v>
      </c>
    </row>
    <row r="45" spans="1:14">
      <c r="A45" t="s">
        <v>68</v>
      </c>
      <c r="B45" s="29"/>
      <c r="C45" s="29"/>
      <c r="D45" s="29"/>
      <c r="G45" s="81"/>
    </row>
    <row r="46" spans="1:14" ht="15.75" thickBot="1">
      <c r="B46" s="29"/>
      <c r="C46" s="29"/>
      <c r="D46" s="29"/>
      <c r="G46" s="81" t="s">
        <v>127</v>
      </c>
    </row>
    <row r="47" spans="1:14" ht="15.75" thickBot="1">
      <c r="A47" s="36" t="s">
        <v>54</v>
      </c>
      <c r="B47" s="89">
        <f>SUM(B32:B46)</f>
        <v>197032</v>
      </c>
      <c r="C47" s="89">
        <f>SUM(C32:C46)</f>
        <v>272764</v>
      </c>
      <c r="D47" s="89">
        <f>SUM(D32:D46)</f>
        <v>0</v>
      </c>
      <c r="E47" s="36" t="s">
        <v>89</v>
      </c>
      <c r="F47" s="80"/>
      <c r="G47" s="81" t="s">
        <v>141</v>
      </c>
    </row>
    <row r="48" spans="1:14" ht="15.75" thickBot="1">
      <c r="A48" s="36" t="s">
        <v>118</v>
      </c>
      <c r="E48" s="36" t="s">
        <v>90</v>
      </c>
      <c r="F48" s="80"/>
      <c r="G48" s="81" t="s">
        <v>101</v>
      </c>
    </row>
    <row r="49" spans="1:11" ht="15.75" thickBot="1">
      <c r="E49" s="36"/>
      <c r="F49" s="80"/>
      <c r="G49" s="81" t="s">
        <v>142</v>
      </c>
    </row>
    <row r="50" spans="1:11">
      <c r="A50" t="s">
        <v>66</v>
      </c>
      <c r="B50">
        <f>M5</f>
        <v>185350.5</v>
      </c>
      <c r="G50" s="81" t="s">
        <v>143</v>
      </c>
    </row>
    <row r="51" spans="1:11">
      <c r="A51" t="s">
        <v>114</v>
      </c>
      <c r="B51">
        <f>M20</f>
        <v>246321.5</v>
      </c>
      <c r="G51" s="81" t="s">
        <v>148</v>
      </c>
    </row>
    <row r="52" spans="1:11">
      <c r="A52" t="s">
        <v>115</v>
      </c>
      <c r="B52">
        <f>M12</f>
        <v>58920</v>
      </c>
      <c r="G52" s="81"/>
    </row>
    <row r="53" spans="1:11">
      <c r="A53" t="s">
        <v>73</v>
      </c>
      <c r="E53" s="81" t="s">
        <v>119</v>
      </c>
    </row>
    <row r="54" spans="1:11" ht="15.75" thickBot="1">
      <c r="A54" t="s">
        <v>69</v>
      </c>
      <c r="B54">
        <v>10000</v>
      </c>
      <c r="E54">
        <f>B32+B33+B34</f>
        <v>63032</v>
      </c>
    </row>
    <row r="55" spans="1:11" ht="16.5" thickTop="1" thickBot="1">
      <c r="A55" t="s">
        <v>138</v>
      </c>
      <c r="G55" s="81" t="s">
        <v>85</v>
      </c>
      <c r="H55" s="37">
        <f>SUM(H40:H52)</f>
        <v>0</v>
      </c>
    </row>
    <row r="56" spans="1:11" ht="15.75" thickTop="1">
      <c r="A56" t="s">
        <v>82</v>
      </c>
      <c r="B56">
        <v>5000</v>
      </c>
    </row>
    <row r="57" spans="1:11">
      <c r="A57" t="s">
        <v>108</v>
      </c>
      <c r="B57">
        <v>16800</v>
      </c>
      <c r="G57" s="81" t="s">
        <v>144</v>
      </c>
      <c r="H57" s="76">
        <f>H55+G38</f>
        <v>45547</v>
      </c>
    </row>
    <row r="58" spans="1:11">
      <c r="A58" t="s">
        <v>146</v>
      </c>
      <c r="B58">
        <v>8000</v>
      </c>
      <c r="G58" s="81"/>
    </row>
    <row r="59" spans="1:11">
      <c r="A59" s="78" t="s">
        <v>149</v>
      </c>
      <c r="B59">
        <v>2100</v>
      </c>
      <c r="G59" s="81"/>
    </row>
    <row r="60" spans="1:11">
      <c r="A60" t="s">
        <v>157</v>
      </c>
      <c r="B60">
        <v>2150</v>
      </c>
      <c r="G60" s="81"/>
      <c r="J60" t="s">
        <v>61</v>
      </c>
      <c r="K60" s="36">
        <f>SUM(K49:K59)</f>
        <v>0</v>
      </c>
    </row>
    <row r="61" spans="1:11">
      <c r="A61" t="s">
        <v>166</v>
      </c>
      <c r="B61">
        <v>1200</v>
      </c>
      <c r="G61" s="81"/>
      <c r="J61" t="s">
        <v>134</v>
      </c>
      <c r="K61" s="36">
        <f>K60/7</f>
        <v>0</v>
      </c>
    </row>
    <row r="62" spans="1:11">
      <c r="G62" s="81"/>
    </row>
    <row r="63" spans="1:11">
      <c r="G63" s="81"/>
      <c r="H63" s="36"/>
    </row>
    <row r="64" spans="1:11">
      <c r="A64" s="36" t="s">
        <v>120</v>
      </c>
      <c r="B64">
        <f>SUM(B50:B61)</f>
        <v>535842</v>
      </c>
      <c r="D64" t="s">
        <v>165</v>
      </c>
      <c r="E64">
        <f>SUM(B53:B62)</f>
        <v>45250</v>
      </c>
    </row>
    <row r="66" spans="1:21">
      <c r="A66" s="36" t="s">
        <v>57</v>
      </c>
      <c r="B66">
        <f>B64-B47</f>
        <v>338810</v>
      </c>
      <c r="C66">
        <f>B66/5</f>
        <v>67762</v>
      </c>
    </row>
    <row r="71" spans="1:21">
      <c r="A71" t="s">
        <v>152</v>
      </c>
    </row>
    <row r="72" spans="1:2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21">
      <c r="A73" s="90" t="s">
        <v>150</v>
      </c>
      <c r="B73" s="90" t="s">
        <v>130</v>
      </c>
      <c r="C73" s="90" t="s">
        <v>94</v>
      </c>
      <c r="D73" s="90" t="s">
        <v>151</v>
      </c>
      <c r="E73" s="90" t="s">
        <v>97</v>
      </c>
      <c r="F73" s="90" t="s">
        <v>153</v>
      </c>
      <c r="G73" s="90" t="s">
        <v>99</v>
      </c>
      <c r="H73" s="90" t="s">
        <v>100</v>
      </c>
      <c r="I73" s="90" t="s">
        <v>154</v>
      </c>
      <c r="J73" s="90" t="s">
        <v>131</v>
      </c>
      <c r="K73" s="90" t="s">
        <v>156</v>
      </c>
      <c r="L73" s="90" t="s">
        <v>109</v>
      </c>
      <c r="M73" s="29"/>
      <c r="N73" s="29"/>
    </row>
    <row r="74" spans="1:21">
      <c r="A74" s="29">
        <v>1600</v>
      </c>
      <c r="B74" s="29">
        <v>1100</v>
      </c>
      <c r="C74" s="29">
        <v>2432</v>
      </c>
      <c r="D74" s="29">
        <v>1600</v>
      </c>
      <c r="E74" s="29">
        <v>2300</v>
      </c>
      <c r="F74" s="29">
        <v>0</v>
      </c>
      <c r="G74" s="29">
        <v>1300</v>
      </c>
      <c r="H74" s="29">
        <v>480</v>
      </c>
      <c r="I74" s="29">
        <v>0</v>
      </c>
      <c r="J74" s="29">
        <v>2760</v>
      </c>
      <c r="K74" s="29">
        <v>360</v>
      </c>
      <c r="L74" s="29">
        <v>500</v>
      </c>
      <c r="M74" s="29"/>
      <c r="N74" s="29">
        <f>SUM(A74:L74)</f>
        <v>14432</v>
      </c>
    </row>
    <row r="75" spans="1:2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21">
      <c r="A76" s="29" t="s">
        <v>155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2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21">
      <c r="A78" s="90" t="s">
        <v>150</v>
      </c>
      <c r="B78" s="126" t="s">
        <v>130</v>
      </c>
      <c r="C78" s="90" t="s">
        <v>94</v>
      </c>
      <c r="D78" s="126" t="s">
        <v>151</v>
      </c>
      <c r="E78" s="126" t="s">
        <v>97</v>
      </c>
      <c r="F78" s="126" t="s">
        <v>153</v>
      </c>
      <c r="G78" s="90" t="s">
        <v>99</v>
      </c>
      <c r="H78" s="126" t="s">
        <v>100</v>
      </c>
      <c r="I78" s="126" t="s">
        <v>154</v>
      </c>
      <c r="J78" s="90" t="s">
        <v>131</v>
      </c>
      <c r="K78" s="126" t="s">
        <v>156</v>
      </c>
      <c r="L78" s="126" t="s">
        <v>109</v>
      </c>
      <c r="M78" s="126" t="s">
        <v>93</v>
      </c>
      <c r="N78" s="126" t="s">
        <v>213</v>
      </c>
      <c r="O78" s="126" t="s">
        <v>98</v>
      </c>
      <c r="P78" s="126" t="s">
        <v>214</v>
      </c>
      <c r="Q78" s="126" t="s">
        <v>215</v>
      </c>
      <c r="S78" s="29"/>
    </row>
    <row r="79" spans="1:2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S79" s="29">
        <f>SUM(A79:L79)</f>
        <v>0</v>
      </c>
    </row>
    <row r="80" spans="1:21">
      <c r="A80" s="29">
        <v>1220</v>
      </c>
      <c r="B80" s="29">
        <v>735</v>
      </c>
      <c r="C80" s="29">
        <v>1824</v>
      </c>
      <c r="D80" s="29">
        <v>1540</v>
      </c>
      <c r="E80" s="29">
        <v>1480</v>
      </c>
      <c r="F80" s="29">
        <v>660</v>
      </c>
      <c r="G80" s="29">
        <v>1100</v>
      </c>
      <c r="H80" s="29">
        <v>360</v>
      </c>
      <c r="I80" s="29">
        <v>245</v>
      </c>
      <c r="J80" s="29">
        <v>2040</v>
      </c>
      <c r="K80" s="29">
        <v>360</v>
      </c>
      <c r="L80" s="29">
        <v>480</v>
      </c>
      <c r="M80" s="29">
        <v>540</v>
      </c>
      <c r="S80" s="29">
        <f>SUM(A80:M80)</f>
        <v>12584</v>
      </c>
      <c r="U80" t="s">
        <v>167</v>
      </c>
    </row>
    <row r="81" spans="1:19">
      <c r="A81" t="s">
        <v>212</v>
      </c>
    </row>
    <row r="82" spans="1:19">
      <c r="A82" s="29"/>
      <c r="B82" s="29">
        <v>945</v>
      </c>
      <c r="C82" s="29">
        <v>1406</v>
      </c>
      <c r="D82" s="29">
        <v>980</v>
      </c>
      <c r="E82" s="29">
        <v>1880</v>
      </c>
      <c r="F82" s="29">
        <v>220</v>
      </c>
      <c r="G82" s="29">
        <v>1060</v>
      </c>
      <c r="H82" s="29">
        <v>360</v>
      </c>
      <c r="I82" s="29"/>
      <c r="J82" s="29">
        <v>1680</v>
      </c>
      <c r="K82" s="29">
        <v>360</v>
      </c>
      <c r="L82" s="29"/>
      <c r="M82" s="29">
        <v>270</v>
      </c>
      <c r="N82" s="29">
        <v>275</v>
      </c>
      <c r="O82" s="29">
        <v>600</v>
      </c>
      <c r="P82" s="29">
        <v>490</v>
      </c>
      <c r="Q82" s="29">
        <v>320</v>
      </c>
      <c r="S82">
        <f>SUM(A82:Q82)</f>
        <v>10846</v>
      </c>
    </row>
    <row r="84" spans="1:19">
      <c r="A84" s="29" t="s">
        <v>137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9">
      <c r="A86" s="91" t="s">
        <v>96</v>
      </c>
      <c r="B86" s="91" t="s">
        <v>130</v>
      </c>
      <c r="C86" s="91" t="s">
        <v>94</v>
      </c>
      <c r="D86" s="91" t="s">
        <v>95</v>
      </c>
      <c r="E86" s="91" t="s">
        <v>97</v>
      </c>
      <c r="F86" s="91" t="s">
        <v>98</v>
      </c>
      <c r="G86" s="91" t="s">
        <v>99</v>
      </c>
      <c r="H86" s="91" t="s">
        <v>100</v>
      </c>
      <c r="I86" s="91" t="s">
        <v>103</v>
      </c>
      <c r="J86" s="91" t="s">
        <v>131</v>
      </c>
      <c r="K86" s="91" t="s">
        <v>110</v>
      </c>
      <c r="L86" s="91" t="s">
        <v>109</v>
      </c>
      <c r="M86" s="29"/>
      <c r="N86" s="29"/>
    </row>
    <row r="87" spans="1:19">
      <c r="A87" s="29">
        <v>315</v>
      </c>
      <c r="B87" s="29">
        <v>490</v>
      </c>
      <c r="C87" s="29">
        <v>900</v>
      </c>
      <c r="D87" s="29">
        <v>420</v>
      </c>
      <c r="E87" s="29">
        <v>1000</v>
      </c>
      <c r="F87" s="29"/>
      <c r="G87" s="29">
        <v>300</v>
      </c>
      <c r="H87" s="29">
        <v>120</v>
      </c>
      <c r="I87" s="29"/>
      <c r="J87" s="29">
        <v>900</v>
      </c>
      <c r="K87" s="29"/>
      <c r="L87" s="29">
        <v>560</v>
      </c>
      <c r="M87" s="29"/>
      <c r="N87" s="29">
        <f>SUM(A87:L87)</f>
        <v>5005</v>
      </c>
    </row>
    <row r="91" spans="1:19">
      <c r="A91" t="s">
        <v>62</v>
      </c>
      <c r="C91" s="89" t="s">
        <v>201</v>
      </c>
    </row>
    <row r="93" spans="1:19">
      <c r="A93" t="s">
        <v>101</v>
      </c>
      <c r="B93">
        <v>3350</v>
      </c>
    </row>
    <row r="94" spans="1:19">
      <c r="A94" t="s">
        <v>104</v>
      </c>
      <c r="B94">
        <v>2450</v>
      </c>
      <c r="C94">
        <v>2021</v>
      </c>
    </row>
    <row r="95" spans="1:19">
      <c r="A95" t="s">
        <v>105</v>
      </c>
      <c r="B95">
        <v>1300</v>
      </c>
    </row>
    <row r="96" spans="1:19">
      <c r="A96" t="s">
        <v>106</v>
      </c>
      <c r="B96">
        <v>0</v>
      </c>
    </row>
    <row r="97" spans="1:5">
      <c r="A97" t="s">
        <v>107</v>
      </c>
      <c r="B97">
        <v>0</v>
      </c>
      <c r="C97">
        <v>2021</v>
      </c>
    </row>
    <row r="98" spans="1:5">
      <c r="A98" t="s">
        <v>171</v>
      </c>
      <c r="B98">
        <v>1600</v>
      </c>
      <c r="C98">
        <v>2022</v>
      </c>
    </row>
    <row r="99" spans="1:5">
      <c r="A99" t="s">
        <v>200</v>
      </c>
      <c r="B99">
        <v>0</v>
      </c>
    </row>
    <row r="101" spans="1:5">
      <c r="B101">
        <f>SUM(B93:B99)</f>
        <v>8700</v>
      </c>
    </row>
    <row r="111" spans="1:5">
      <c r="E111" t="s">
        <v>83</v>
      </c>
    </row>
    <row r="113" spans="1:9">
      <c r="H113" t="s">
        <v>169</v>
      </c>
      <c r="I113" t="s">
        <v>170</v>
      </c>
    </row>
    <row r="114" spans="1:9">
      <c r="A114" t="s">
        <v>178</v>
      </c>
      <c r="D114" t="s">
        <v>185</v>
      </c>
      <c r="F114" s="43" t="s">
        <v>196</v>
      </c>
      <c r="G114" t="s">
        <v>168</v>
      </c>
      <c r="H114">
        <v>2400</v>
      </c>
      <c r="I114">
        <v>2400</v>
      </c>
    </row>
    <row r="115" spans="1:9">
      <c r="G115" t="s">
        <v>101</v>
      </c>
      <c r="H115">
        <v>800</v>
      </c>
      <c r="I115">
        <v>800</v>
      </c>
    </row>
    <row r="116" spans="1:9">
      <c r="A116" t="s">
        <v>179</v>
      </c>
      <c r="B116">
        <v>0</v>
      </c>
      <c r="D116" t="s">
        <v>186</v>
      </c>
      <c r="E116">
        <v>5000</v>
      </c>
      <c r="G116" t="s">
        <v>171</v>
      </c>
      <c r="H116">
        <v>1600</v>
      </c>
      <c r="I116">
        <v>1700</v>
      </c>
    </row>
    <row r="117" spans="1:9">
      <c r="A117" t="s">
        <v>180</v>
      </c>
      <c r="D117" t="s">
        <v>187</v>
      </c>
      <c r="E117">
        <v>18600</v>
      </c>
      <c r="G117" t="s">
        <v>172</v>
      </c>
      <c r="H117">
        <v>950</v>
      </c>
      <c r="I117">
        <v>950</v>
      </c>
    </row>
    <row r="118" spans="1:9">
      <c r="A118" t="s">
        <v>181</v>
      </c>
      <c r="B118">
        <v>2100</v>
      </c>
      <c r="D118" t="s">
        <v>188</v>
      </c>
      <c r="E118">
        <v>11050</v>
      </c>
      <c r="G118" t="s">
        <v>173</v>
      </c>
      <c r="H118">
        <v>1000</v>
      </c>
      <c r="I118">
        <v>1000</v>
      </c>
    </row>
    <row r="119" spans="1:9">
      <c r="A119" t="s">
        <v>182</v>
      </c>
      <c r="B119">
        <v>2200</v>
      </c>
      <c r="D119" t="s">
        <v>189</v>
      </c>
      <c r="E119">
        <v>700</v>
      </c>
      <c r="G119" t="s">
        <v>174</v>
      </c>
      <c r="H119">
        <v>1500</v>
      </c>
      <c r="I119">
        <v>1500</v>
      </c>
    </row>
    <row r="120" spans="1:9">
      <c r="A120" t="s">
        <v>183</v>
      </c>
      <c r="B120">
        <v>3000</v>
      </c>
      <c r="D120" t="s">
        <v>190</v>
      </c>
      <c r="E120">
        <v>2400</v>
      </c>
      <c r="G120" t="s">
        <v>175</v>
      </c>
      <c r="H120">
        <v>1094</v>
      </c>
      <c r="I120">
        <v>1100</v>
      </c>
    </row>
    <row r="121" spans="1:9">
      <c r="A121" t="s">
        <v>210</v>
      </c>
      <c r="B121">
        <v>1000</v>
      </c>
      <c r="D121" t="s">
        <v>206</v>
      </c>
      <c r="E121">
        <v>8000</v>
      </c>
      <c r="G121" t="s">
        <v>105</v>
      </c>
      <c r="H121">
        <v>1300</v>
      </c>
      <c r="I121">
        <v>1300</v>
      </c>
    </row>
    <row r="122" spans="1:9">
      <c r="D122" t="s">
        <v>207</v>
      </c>
      <c r="E122">
        <v>16600</v>
      </c>
      <c r="G122" t="s">
        <v>176</v>
      </c>
      <c r="H122">
        <v>680</v>
      </c>
    </row>
    <row r="123" spans="1:9">
      <c r="D123" t="s">
        <v>217</v>
      </c>
      <c r="E123">
        <v>8600</v>
      </c>
      <c r="G123" t="s">
        <v>177</v>
      </c>
      <c r="H123">
        <v>850</v>
      </c>
      <c r="I123">
        <v>850</v>
      </c>
    </row>
    <row r="124" spans="1:9">
      <c r="B124">
        <f>SUM(B116:B123)</f>
        <v>8300</v>
      </c>
      <c r="D124" t="s">
        <v>218</v>
      </c>
      <c r="E124">
        <v>18300</v>
      </c>
      <c r="G124" t="s">
        <v>184</v>
      </c>
      <c r="H124">
        <v>2900</v>
      </c>
      <c r="I124">
        <v>2900</v>
      </c>
    </row>
    <row r="125" spans="1:9">
      <c r="D125" t="s">
        <v>219</v>
      </c>
      <c r="E125">
        <v>25000</v>
      </c>
      <c r="G125" t="s">
        <v>140</v>
      </c>
      <c r="H125">
        <v>5100</v>
      </c>
      <c r="I125">
        <v>5100</v>
      </c>
    </row>
    <row r="126" spans="1:9">
      <c r="D126" t="s">
        <v>182</v>
      </c>
      <c r="E126">
        <v>2000</v>
      </c>
    </row>
    <row r="127" spans="1:9">
      <c r="A127" t="s">
        <v>191</v>
      </c>
      <c r="D127" t="s">
        <v>181</v>
      </c>
      <c r="E127">
        <v>2000</v>
      </c>
      <c r="H127">
        <f>SUM(H114:H126)</f>
        <v>20174</v>
      </c>
      <c r="I127">
        <f>SUM(I114:I126)</f>
        <v>19600</v>
      </c>
    </row>
    <row r="128" spans="1:9">
      <c r="D128" t="s">
        <v>220</v>
      </c>
      <c r="E128">
        <v>11000</v>
      </c>
    </row>
    <row r="129" spans="1:5">
      <c r="D129" t="s">
        <v>183</v>
      </c>
      <c r="E129">
        <v>14500</v>
      </c>
    </row>
    <row r="130" spans="1:5">
      <c r="D130" t="s">
        <v>208</v>
      </c>
    </row>
    <row r="131" spans="1:5">
      <c r="A131" t="s">
        <v>192</v>
      </c>
      <c r="B131" t="s">
        <v>195</v>
      </c>
      <c r="D131" t="s">
        <v>210</v>
      </c>
      <c r="E131">
        <v>5000</v>
      </c>
    </row>
    <row r="134" spans="1:5">
      <c r="D134" t="s">
        <v>85</v>
      </c>
      <c r="E134">
        <f>SUM(E116:E131)</f>
        <v>148750</v>
      </c>
    </row>
    <row r="136" spans="1:5">
      <c r="C136" s="36">
        <f>E130+E134</f>
        <v>148750</v>
      </c>
      <c r="D136" t="s">
        <v>61</v>
      </c>
      <c r="E136" s="36">
        <f>E134+E130</f>
        <v>148750</v>
      </c>
    </row>
    <row r="140" spans="1:5">
      <c r="C140" s="36">
        <f>G7+G14+G22</f>
        <v>63032</v>
      </c>
    </row>
  </sheetData>
  <mergeCells count="1">
    <mergeCell ref="K30:M3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C145-FAAD-4DF6-A4CB-3770732A21E9}">
  <dimension ref="A2:S292"/>
  <sheetViews>
    <sheetView topLeftCell="A87" workbookViewId="0">
      <selection activeCell="A2" sqref="A2:S98"/>
    </sheetView>
  </sheetViews>
  <sheetFormatPr defaultRowHeight="15"/>
  <cols>
    <col min="1" max="1" width="3" customWidth="1"/>
    <col min="5" max="5" width="12.28515625" customWidth="1"/>
    <col min="6" max="6" width="6.5703125" customWidth="1"/>
    <col min="7" max="19" width="6.7109375" customWidth="1"/>
  </cols>
  <sheetData>
    <row r="2" spans="1:19" ht="18">
      <c r="A2" s="8"/>
      <c r="B2" s="2" t="s">
        <v>592</v>
      </c>
      <c r="C2" s="2"/>
      <c r="D2" s="2"/>
      <c r="E2" s="2"/>
      <c r="F2" s="36"/>
      <c r="G2" s="162"/>
      <c r="H2" s="162"/>
      <c r="I2" s="162"/>
      <c r="J2" s="8"/>
      <c r="K2" s="8"/>
      <c r="L2" s="8"/>
    </row>
    <row r="3" spans="1:19">
      <c r="A3" s="8"/>
      <c r="B3" s="8"/>
      <c r="C3" s="8"/>
      <c r="D3" s="8"/>
      <c r="E3" s="8"/>
      <c r="F3" s="242">
        <v>44823</v>
      </c>
      <c r="G3" s="242">
        <v>44830</v>
      </c>
      <c r="H3" s="242">
        <v>44837</v>
      </c>
      <c r="I3" s="242">
        <v>44844</v>
      </c>
      <c r="J3" s="242">
        <v>44851</v>
      </c>
      <c r="K3" s="242">
        <v>44858</v>
      </c>
      <c r="L3" s="242">
        <v>44865</v>
      </c>
      <c r="M3" s="242">
        <v>44872</v>
      </c>
      <c r="N3" s="242">
        <v>44879</v>
      </c>
      <c r="O3" s="242">
        <v>44886</v>
      </c>
      <c r="P3" s="242">
        <v>44893</v>
      </c>
      <c r="Q3" s="242">
        <v>44900</v>
      </c>
      <c r="R3" s="242">
        <v>44907</v>
      </c>
      <c r="S3" s="242">
        <v>44914</v>
      </c>
    </row>
    <row r="4" spans="1:19">
      <c r="A4" s="13">
        <v>1</v>
      </c>
      <c r="B4" s="63" t="s">
        <v>205</v>
      </c>
      <c r="C4" s="148"/>
      <c r="D4" s="149"/>
      <c r="E4" s="205"/>
      <c r="F4" s="26"/>
      <c r="G4" s="243"/>
      <c r="H4" s="243"/>
      <c r="I4" s="244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>
      <c r="A5" s="13">
        <v>2</v>
      </c>
      <c r="B5" s="63" t="s">
        <v>321</v>
      </c>
      <c r="C5" s="148"/>
      <c r="D5" s="149"/>
      <c r="E5" s="205"/>
      <c r="F5" s="26"/>
      <c r="G5" s="243"/>
      <c r="H5" s="243"/>
      <c r="I5" s="244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19">
      <c r="A6" s="13">
        <v>3</v>
      </c>
      <c r="B6" s="144" t="s">
        <v>535</v>
      </c>
      <c r="C6" s="190"/>
      <c r="D6" s="191"/>
      <c r="E6" s="205"/>
      <c r="F6" s="26"/>
      <c r="G6" s="243"/>
      <c r="H6" s="243"/>
      <c r="I6" s="244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19">
      <c r="A7" s="13">
        <v>4</v>
      </c>
      <c r="B7" s="63" t="s">
        <v>534</v>
      </c>
      <c r="C7" s="148"/>
      <c r="D7" s="149"/>
      <c r="E7" s="205"/>
      <c r="F7" s="26"/>
      <c r="G7" s="243"/>
      <c r="H7" s="243"/>
      <c r="I7" s="243"/>
      <c r="J7" s="245"/>
      <c r="K7" s="245"/>
      <c r="L7" s="245"/>
      <c r="M7" s="245"/>
      <c r="N7" s="245"/>
      <c r="O7" s="245"/>
      <c r="P7" s="245"/>
      <c r="Q7" s="245"/>
      <c r="R7" s="245"/>
      <c r="S7" s="245"/>
    </row>
    <row r="8" spans="1:19">
      <c r="A8" s="13">
        <v>5</v>
      </c>
      <c r="B8" s="63" t="s">
        <v>549</v>
      </c>
      <c r="C8" s="84"/>
      <c r="D8" s="85"/>
      <c r="E8" s="205"/>
      <c r="F8" s="26"/>
      <c r="G8" s="243"/>
      <c r="H8" s="243"/>
      <c r="I8" s="244"/>
      <c r="J8" s="245"/>
      <c r="K8" s="245"/>
      <c r="L8" s="245"/>
      <c r="M8" s="245"/>
      <c r="N8" s="245"/>
      <c r="O8" s="245"/>
      <c r="P8" s="245"/>
      <c r="Q8" s="245"/>
      <c r="R8" s="245"/>
      <c r="S8" s="245"/>
    </row>
    <row r="9" spans="1:19">
      <c r="A9" s="13">
        <v>6</v>
      </c>
      <c r="B9" s="63" t="s">
        <v>369</v>
      </c>
      <c r="C9" s="148"/>
      <c r="D9" s="149"/>
      <c r="E9" s="205"/>
      <c r="F9" s="26"/>
      <c r="G9" s="243"/>
      <c r="H9" s="243"/>
      <c r="I9" s="244"/>
      <c r="J9" s="245"/>
      <c r="K9" s="245"/>
      <c r="L9" s="245"/>
      <c r="M9" s="245"/>
      <c r="N9" s="245"/>
      <c r="O9" s="245"/>
      <c r="P9" s="245"/>
      <c r="Q9" s="245"/>
      <c r="R9" s="245"/>
      <c r="S9" s="245"/>
    </row>
    <row r="10" spans="1:19">
      <c r="A10" s="26">
        <v>7</v>
      </c>
      <c r="B10" s="63" t="s">
        <v>736</v>
      </c>
      <c r="C10" s="148"/>
      <c r="D10" s="149"/>
      <c r="E10" s="205"/>
      <c r="F10" s="26"/>
      <c r="G10" s="243"/>
      <c r="H10" s="243"/>
      <c r="I10" s="244"/>
      <c r="J10" s="245"/>
      <c r="K10" s="245"/>
      <c r="L10" s="245"/>
      <c r="M10" s="245"/>
      <c r="N10" s="245"/>
      <c r="O10" s="245"/>
      <c r="P10" s="245"/>
      <c r="Q10" s="245"/>
      <c r="R10" s="245"/>
      <c r="S10" s="245"/>
    </row>
    <row r="11" spans="1:19">
      <c r="A11" s="26">
        <v>8</v>
      </c>
      <c r="B11" s="63" t="s">
        <v>526</v>
      </c>
      <c r="C11" s="148"/>
      <c r="D11" s="149"/>
      <c r="E11" s="205"/>
      <c r="F11" s="26"/>
      <c r="G11" s="243"/>
      <c r="H11" s="243"/>
      <c r="I11" s="244"/>
      <c r="J11" s="246"/>
      <c r="K11" s="245"/>
      <c r="L11" s="245"/>
      <c r="M11" s="246"/>
      <c r="N11" s="245"/>
      <c r="O11" s="245"/>
      <c r="P11" s="245"/>
      <c r="Q11" s="245"/>
      <c r="R11" s="245"/>
      <c r="S11" s="245"/>
    </row>
    <row r="12" spans="1:19">
      <c r="A12" s="26">
        <v>9</v>
      </c>
      <c r="B12" s="63" t="s">
        <v>513</v>
      </c>
      <c r="C12" s="84"/>
      <c r="D12" s="85"/>
      <c r="E12" s="205"/>
      <c r="F12" s="26"/>
      <c r="G12" s="243"/>
      <c r="H12" s="243"/>
      <c r="I12" s="244"/>
      <c r="J12" s="245"/>
      <c r="K12" s="245"/>
      <c r="L12" s="245"/>
      <c r="M12" s="245"/>
      <c r="N12" s="245"/>
      <c r="O12" s="245"/>
      <c r="P12" s="245"/>
      <c r="Q12" s="245"/>
      <c r="R12" s="245"/>
      <c r="S12" s="245"/>
    </row>
    <row r="13" spans="1:19">
      <c r="A13" s="26">
        <v>10</v>
      </c>
      <c r="B13" s="144" t="s">
        <v>969</v>
      </c>
      <c r="C13" s="190"/>
      <c r="D13" s="191"/>
      <c r="E13" s="266"/>
      <c r="F13" s="26"/>
      <c r="G13" s="244"/>
      <c r="H13" s="244"/>
      <c r="I13" s="244"/>
      <c r="J13" s="245"/>
      <c r="K13" s="245"/>
      <c r="L13" s="245"/>
      <c r="M13" s="245"/>
      <c r="N13" s="245"/>
      <c r="O13" s="245"/>
      <c r="P13" s="245"/>
      <c r="Q13" s="245"/>
      <c r="R13" s="245"/>
      <c r="S13" s="245"/>
    </row>
    <row r="14" spans="1:19">
      <c r="A14" s="67">
        <v>11</v>
      </c>
      <c r="B14" s="63"/>
      <c r="C14" s="84"/>
      <c r="D14" s="85"/>
      <c r="E14" s="337"/>
      <c r="F14" s="335"/>
      <c r="G14" s="336"/>
      <c r="H14" s="336"/>
      <c r="I14" s="336"/>
      <c r="J14" s="336"/>
      <c r="K14" s="336"/>
      <c r="L14" s="336"/>
      <c r="M14" s="335"/>
      <c r="N14" s="335"/>
      <c r="O14" s="335"/>
      <c r="P14" s="335"/>
      <c r="Q14" s="335"/>
      <c r="R14" s="335"/>
      <c r="S14" s="335"/>
    </row>
    <row r="15" spans="1:19">
      <c r="A15" s="8"/>
      <c r="B15" s="8"/>
      <c r="C15" s="8"/>
      <c r="D15" s="8"/>
      <c r="E15" s="8"/>
      <c r="F15" s="8"/>
      <c r="G15" s="247"/>
      <c r="H15" s="247"/>
      <c r="I15" s="247"/>
      <c r="J15" s="247"/>
      <c r="K15" s="247"/>
      <c r="L15" s="247"/>
    </row>
    <row r="16" spans="1:19">
      <c r="A16" s="8"/>
      <c r="B16" s="8"/>
      <c r="C16" s="8"/>
      <c r="D16" s="8"/>
      <c r="E16" s="8"/>
      <c r="F16" s="8"/>
      <c r="G16" s="248"/>
      <c r="H16" s="247"/>
      <c r="I16" s="247"/>
      <c r="J16" s="247"/>
      <c r="K16" s="247"/>
      <c r="L16" s="247"/>
    </row>
    <row r="17" spans="1:19">
      <c r="A17" s="8"/>
      <c r="B17" s="8"/>
      <c r="C17" s="8"/>
      <c r="D17" s="8"/>
      <c r="E17" s="8"/>
      <c r="F17" s="8"/>
      <c r="G17" s="248"/>
      <c r="H17" s="247"/>
      <c r="I17" s="247"/>
      <c r="J17" s="247"/>
      <c r="K17" s="247"/>
      <c r="L17" s="247"/>
    </row>
    <row r="18" spans="1:19" ht="18.75">
      <c r="A18" s="7"/>
      <c r="B18" s="2" t="s">
        <v>122</v>
      </c>
      <c r="C18" s="11"/>
      <c r="D18" s="11"/>
      <c r="E18" s="8"/>
      <c r="F18" s="8"/>
      <c r="G18" s="248"/>
      <c r="H18" s="247"/>
      <c r="I18" s="247"/>
      <c r="J18" s="247"/>
      <c r="K18" s="247"/>
      <c r="L18" s="247"/>
    </row>
    <row r="19" spans="1:19" ht="16.5">
      <c r="A19" s="7"/>
      <c r="B19" s="8"/>
      <c r="C19" s="8"/>
      <c r="D19" s="8"/>
      <c r="E19" s="8"/>
      <c r="F19" s="242">
        <v>44823</v>
      </c>
      <c r="G19" s="242">
        <v>44830</v>
      </c>
      <c r="H19" s="242">
        <v>44837</v>
      </c>
      <c r="I19" s="242">
        <v>44844</v>
      </c>
      <c r="J19" s="242">
        <v>44851</v>
      </c>
      <c r="K19" s="242">
        <v>44858</v>
      </c>
      <c r="L19" s="242">
        <v>44865</v>
      </c>
      <c r="M19" s="242">
        <v>44872</v>
      </c>
      <c r="N19" s="242">
        <v>44879</v>
      </c>
      <c r="O19" s="242">
        <v>44886</v>
      </c>
      <c r="P19" s="242">
        <v>44893</v>
      </c>
      <c r="Q19" s="242">
        <v>44900</v>
      </c>
      <c r="R19" s="242">
        <v>44907</v>
      </c>
      <c r="S19" s="242">
        <v>44914</v>
      </c>
    </row>
    <row r="20" spans="1:19">
      <c r="A20" s="12">
        <v>1</v>
      </c>
      <c r="B20" s="356" t="s">
        <v>924</v>
      </c>
      <c r="C20" s="357"/>
      <c r="D20" s="358"/>
      <c r="E20" s="208"/>
      <c r="F20" s="245"/>
      <c r="G20" s="245"/>
      <c r="H20" s="249"/>
      <c r="I20" s="245"/>
      <c r="J20" s="249"/>
      <c r="K20" s="250"/>
      <c r="L20" s="250"/>
      <c r="M20" s="249"/>
      <c r="N20" s="250"/>
      <c r="O20" s="250"/>
      <c r="P20" s="250"/>
      <c r="Q20" s="250"/>
      <c r="R20" s="250"/>
      <c r="S20" s="250"/>
    </row>
    <row r="21" spans="1:19">
      <c r="A21" s="12">
        <v>2</v>
      </c>
      <c r="B21" s="350" t="s">
        <v>968</v>
      </c>
      <c r="C21" s="351"/>
      <c r="D21" s="352"/>
      <c r="E21" s="208"/>
      <c r="F21" s="245"/>
      <c r="G21" s="245"/>
      <c r="H21" s="249"/>
      <c r="I21" s="245"/>
      <c r="J21" s="249"/>
      <c r="K21" s="250"/>
      <c r="L21" s="250"/>
      <c r="M21" s="249"/>
      <c r="N21" s="250"/>
      <c r="O21" s="250"/>
      <c r="P21" s="250"/>
      <c r="Q21" s="250"/>
      <c r="R21" s="250"/>
      <c r="S21" s="250"/>
    </row>
    <row r="22" spans="1:19">
      <c r="A22" s="12">
        <v>3</v>
      </c>
      <c r="B22" s="63" t="s">
        <v>740</v>
      </c>
      <c r="C22" s="148"/>
      <c r="D22" s="149"/>
      <c r="E22" s="208"/>
      <c r="F22" s="245"/>
      <c r="G22" s="245"/>
      <c r="H22" s="249"/>
      <c r="I22" s="245"/>
      <c r="J22" s="249"/>
      <c r="K22" s="245"/>
      <c r="L22" s="245"/>
      <c r="M22" s="249"/>
      <c r="N22" s="245"/>
      <c r="O22" s="245"/>
      <c r="P22" s="245"/>
      <c r="Q22" s="245"/>
      <c r="R22" s="245"/>
      <c r="S22" s="245"/>
    </row>
    <row r="23" spans="1:19">
      <c r="A23" s="12">
        <v>4</v>
      </c>
      <c r="B23" s="356" t="s">
        <v>741</v>
      </c>
      <c r="C23" s="357"/>
      <c r="D23" s="358"/>
      <c r="E23" s="208"/>
      <c r="F23" s="245"/>
      <c r="G23" s="245"/>
      <c r="H23" s="249"/>
      <c r="I23" s="245"/>
      <c r="J23" s="249"/>
      <c r="K23" s="245"/>
      <c r="L23" s="245"/>
      <c r="M23" s="249"/>
      <c r="N23" s="245"/>
      <c r="O23" s="245"/>
      <c r="P23" s="245"/>
      <c r="Q23" s="245"/>
      <c r="R23" s="245"/>
      <c r="S23" s="245"/>
    </row>
    <row r="24" spans="1:19">
      <c r="A24" s="12">
        <v>5</v>
      </c>
      <c r="B24" s="356" t="s">
        <v>1089</v>
      </c>
      <c r="C24" s="357"/>
      <c r="D24" s="358"/>
      <c r="E24" s="207"/>
      <c r="F24" s="249"/>
      <c r="G24" s="249"/>
      <c r="H24" s="249"/>
      <c r="I24" s="249"/>
      <c r="J24" s="249"/>
      <c r="K24" s="245"/>
      <c r="L24" s="245"/>
      <c r="M24" s="249"/>
      <c r="N24" s="245"/>
      <c r="O24" s="245"/>
      <c r="P24" s="245"/>
      <c r="Q24" s="245"/>
      <c r="R24" s="245"/>
      <c r="S24" s="245"/>
    </row>
    <row r="25" spans="1:19">
      <c r="A25" s="12">
        <v>6</v>
      </c>
      <c r="B25" s="63" t="s">
        <v>824</v>
      </c>
      <c r="C25" s="148"/>
      <c r="D25" s="149"/>
      <c r="E25" s="208"/>
      <c r="F25" s="249"/>
      <c r="G25" s="249"/>
      <c r="H25" s="249"/>
      <c r="I25" s="249"/>
      <c r="J25" s="249"/>
      <c r="K25" s="245"/>
      <c r="L25" s="245"/>
      <c r="M25" s="249"/>
      <c r="N25" s="245"/>
      <c r="O25" s="245"/>
      <c r="P25" s="245"/>
      <c r="Q25" s="245"/>
      <c r="R25" s="245"/>
      <c r="S25" s="245"/>
    </row>
    <row r="26" spans="1:19">
      <c r="A26" s="12">
        <v>7</v>
      </c>
      <c r="B26" s="63" t="s">
        <v>833</v>
      </c>
      <c r="C26" s="84"/>
      <c r="D26" s="149"/>
      <c r="E26" s="208"/>
      <c r="F26" s="245"/>
      <c r="G26" s="245"/>
      <c r="H26" s="249"/>
      <c r="I26" s="245"/>
      <c r="J26" s="249"/>
      <c r="K26" s="245"/>
      <c r="L26" s="245"/>
      <c r="M26" s="249"/>
      <c r="N26" s="245"/>
      <c r="O26" s="245"/>
      <c r="P26" s="245"/>
      <c r="Q26" s="245"/>
      <c r="R26" s="245"/>
      <c r="S26" s="245"/>
    </row>
    <row r="27" spans="1:19">
      <c r="A27" s="12">
        <v>8</v>
      </c>
      <c r="B27" s="63" t="s">
        <v>854</v>
      </c>
      <c r="C27" s="148"/>
      <c r="D27" s="149"/>
      <c r="E27" s="208"/>
      <c r="F27" s="245"/>
      <c r="G27" s="245"/>
      <c r="H27" s="249"/>
      <c r="I27" s="245"/>
      <c r="J27" s="249"/>
      <c r="K27" s="245"/>
      <c r="L27" s="245"/>
      <c r="M27" s="249"/>
      <c r="N27" s="245"/>
      <c r="O27" s="245"/>
      <c r="P27" s="245"/>
      <c r="Q27" s="245"/>
      <c r="R27" s="245"/>
      <c r="S27" s="245"/>
    </row>
    <row r="28" spans="1:19">
      <c r="A28" s="12">
        <v>9</v>
      </c>
      <c r="B28" s="120" t="s">
        <v>1074</v>
      </c>
      <c r="C28" s="157"/>
      <c r="D28" s="158"/>
      <c r="E28" s="320"/>
      <c r="F28" s="249"/>
      <c r="G28" s="249"/>
      <c r="H28" s="249"/>
      <c r="I28" s="249"/>
      <c r="J28" s="249"/>
      <c r="K28" s="245"/>
      <c r="L28" s="245"/>
      <c r="M28" s="249"/>
      <c r="N28" s="245"/>
      <c r="O28" s="245"/>
      <c r="P28" s="245"/>
      <c r="Q28" s="245"/>
      <c r="R28" s="245"/>
      <c r="S28" s="245"/>
    </row>
    <row r="29" spans="1:19">
      <c r="A29" s="12">
        <v>10</v>
      </c>
      <c r="B29" s="356"/>
      <c r="C29" s="357"/>
      <c r="D29" s="358"/>
      <c r="E29" s="13"/>
      <c r="F29" s="245"/>
      <c r="G29" s="245"/>
      <c r="H29" s="249"/>
      <c r="I29" s="245"/>
      <c r="J29" s="249"/>
      <c r="K29" s="245"/>
      <c r="L29" s="245"/>
      <c r="M29" s="249"/>
      <c r="N29" s="245"/>
      <c r="O29" s="245"/>
      <c r="P29" s="245"/>
      <c r="Q29" s="245"/>
      <c r="R29" s="245"/>
      <c r="S29" s="245"/>
    </row>
    <row r="30" spans="1:19">
      <c r="A30" s="12"/>
      <c r="B30" s="356"/>
      <c r="C30" s="357"/>
      <c r="D30" s="358"/>
      <c r="E30" s="13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  <row r="31" spans="1:19" ht="16.5">
      <c r="A31" s="7"/>
      <c r="B31" s="8"/>
      <c r="C31" s="8"/>
      <c r="D31" s="8"/>
      <c r="E31" s="8"/>
      <c r="F31" s="8"/>
      <c r="G31" s="248"/>
      <c r="H31" s="248"/>
      <c r="I31" s="248"/>
      <c r="J31" s="247"/>
      <c r="K31" s="247"/>
      <c r="L31" s="247"/>
    </row>
    <row r="32" spans="1:19" ht="16.5">
      <c r="A32" s="7"/>
      <c r="B32" s="8"/>
      <c r="C32" s="8"/>
      <c r="D32" s="8"/>
      <c r="E32" s="8"/>
      <c r="F32" s="8"/>
      <c r="G32" s="248"/>
      <c r="H32" s="248"/>
      <c r="I32" s="248"/>
      <c r="J32" s="247"/>
      <c r="K32" s="247"/>
      <c r="L32" s="247"/>
    </row>
    <row r="33" spans="1:19" ht="16.5">
      <c r="A33" s="7"/>
      <c r="B33" s="8"/>
      <c r="C33" s="8"/>
      <c r="D33" s="8"/>
      <c r="E33" s="8"/>
      <c r="F33" s="8"/>
      <c r="G33" s="248"/>
      <c r="H33" s="248"/>
      <c r="I33" s="248"/>
      <c r="J33" s="247"/>
      <c r="K33" s="247"/>
      <c r="L33" s="247"/>
    </row>
    <row r="34" spans="1:19" ht="18.75">
      <c r="A34" s="7"/>
      <c r="B34" s="2" t="s">
        <v>74</v>
      </c>
      <c r="C34" s="11"/>
      <c r="D34" s="11"/>
      <c r="E34" s="8"/>
      <c r="F34" s="8"/>
      <c r="G34" s="248"/>
      <c r="H34" s="248"/>
      <c r="I34" s="248"/>
      <c r="J34" s="247"/>
      <c r="K34" s="247"/>
      <c r="L34" s="247"/>
    </row>
    <row r="35" spans="1:19" ht="16.5">
      <c r="A35" s="7"/>
      <c r="B35" s="8"/>
      <c r="C35" s="8"/>
      <c r="D35" s="8"/>
      <c r="E35" s="8"/>
      <c r="F35" s="242">
        <v>44823</v>
      </c>
      <c r="G35" s="242">
        <v>44830</v>
      </c>
      <c r="H35" s="242">
        <v>44837</v>
      </c>
      <c r="I35" s="242">
        <v>44844</v>
      </c>
      <c r="J35" s="242">
        <v>44851</v>
      </c>
      <c r="K35" s="242">
        <v>44858</v>
      </c>
      <c r="L35" s="242">
        <v>44865</v>
      </c>
      <c r="M35" s="242">
        <v>44872</v>
      </c>
      <c r="N35" s="242">
        <v>44879</v>
      </c>
      <c r="O35" s="242">
        <v>44886</v>
      </c>
      <c r="P35" s="242">
        <v>44893</v>
      </c>
      <c r="Q35" s="242">
        <v>44900</v>
      </c>
      <c r="R35" s="242">
        <v>44907</v>
      </c>
      <c r="S35" s="242">
        <v>44914</v>
      </c>
    </row>
    <row r="36" spans="1:19">
      <c r="A36" s="12">
        <v>1</v>
      </c>
      <c r="B36" s="63" t="s">
        <v>634</v>
      </c>
      <c r="C36" s="84"/>
      <c r="D36" s="85"/>
      <c r="E36" s="208"/>
      <c r="F36" s="13"/>
      <c r="G36" s="245"/>
      <c r="H36" s="249"/>
      <c r="I36" s="245"/>
      <c r="J36" s="249"/>
      <c r="K36" s="245"/>
      <c r="L36" s="245"/>
      <c r="M36" s="245"/>
      <c r="N36" s="245"/>
      <c r="O36" s="249"/>
      <c r="P36" s="245"/>
      <c r="Q36" s="245"/>
      <c r="R36" s="250"/>
      <c r="S36" s="250"/>
    </row>
    <row r="37" spans="1:19">
      <c r="A37" s="12">
        <v>2</v>
      </c>
      <c r="B37" s="144" t="s">
        <v>635</v>
      </c>
      <c r="C37" s="190"/>
      <c r="D37" s="191"/>
      <c r="E37" s="208"/>
      <c r="F37" s="13"/>
      <c r="G37" s="245"/>
      <c r="H37" s="249"/>
      <c r="I37" s="245"/>
      <c r="J37" s="249"/>
      <c r="K37" s="245"/>
      <c r="L37" s="245"/>
      <c r="M37" s="245"/>
      <c r="N37" s="245"/>
      <c r="O37" s="249"/>
      <c r="P37" s="245"/>
      <c r="Q37" s="245"/>
      <c r="R37" s="250"/>
      <c r="S37" s="250"/>
    </row>
    <row r="38" spans="1:19">
      <c r="A38" s="12">
        <v>3</v>
      </c>
      <c r="B38" s="63" t="s">
        <v>726</v>
      </c>
      <c r="C38" s="148"/>
      <c r="D38" s="149"/>
      <c r="E38" s="208"/>
      <c r="F38" s="13"/>
      <c r="G38" s="245"/>
      <c r="H38" s="249"/>
      <c r="I38" s="245"/>
      <c r="J38" s="249"/>
      <c r="K38" s="245"/>
      <c r="L38" s="245"/>
      <c r="M38" s="245"/>
      <c r="N38" s="245"/>
      <c r="O38" s="249"/>
      <c r="P38" s="245"/>
      <c r="Q38" s="245"/>
      <c r="R38" s="245"/>
      <c r="S38" s="245"/>
    </row>
    <row r="39" spans="1:19">
      <c r="A39" s="12">
        <v>4</v>
      </c>
      <c r="B39" s="144" t="s">
        <v>825</v>
      </c>
      <c r="C39" s="190"/>
      <c r="D39" s="191"/>
      <c r="E39" s="208"/>
      <c r="F39" s="26"/>
      <c r="G39" s="245"/>
      <c r="H39" s="249"/>
      <c r="I39" s="245"/>
      <c r="J39" s="249"/>
      <c r="K39" s="246"/>
      <c r="L39" s="246"/>
      <c r="M39" s="245"/>
      <c r="N39" s="245"/>
      <c r="O39" s="249"/>
      <c r="P39" s="246"/>
      <c r="Q39" s="246"/>
      <c r="R39" s="245"/>
      <c r="S39" s="245"/>
    </row>
    <row r="40" spans="1:19">
      <c r="A40" s="12">
        <v>5</v>
      </c>
      <c r="B40" s="144" t="s">
        <v>1001</v>
      </c>
      <c r="C40" s="190"/>
      <c r="D40" s="191"/>
      <c r="E40" s="208"/>
      <c r="F40" s="26"/>
      <c r="G40" s="249"/>
      <c r="H40" s="249"/>
      <c r="I40" s="249"/>
      <c r="J40" s="249"/>
      <c r="K40" s="246"/>
      <c r="L40" s="246"/>
      <c r="M40" s="249"/>
      <c r="N40" s="249"/>
      <c r="O40" s="249"/>
      <c r="P40" s="246"/>
      <c r="Q40" s="246"/>
      <c r="R40" s="245"/>
      <c r="S40" s="245"/>
    </row>
    <row r="41" spans="1:19">
      <c r="A41" s="12">
        <v>6</v>
      </c>
      <c r="B41" s="144" t="s">
        <v>510</v>
      </c>
      <c r="C41" s="190"/>
      <c r="D41" s="191"/>
      <c r="E41" s="208"/>
      <c r="F41" s="104"/>
      <c r="G41" s="249"/>
      <c r="H41" s="249"/>
      <c r="I41" s="249"/>
      <c r="J41" s="249"/>
      <c r="K41" s="251"/>
      <c r="L41" s="245"/>
      <c r="M41" s="249"/>
      <c r="N41" s="249"/>
      <c r="O41" s="249"/>
      <c r="P41" s="251"/>
      <c r="Q41" s="245"/>
      <c r="R41" s="245"/>
      <c r="S41" s="245"/>
    </row>
    <row r="42" spans="1:19">
      <c r="A42" s="12">
        <v>7</v>
      </c>
      <c r="B42" s="144" t="s">
        <v>812</v>
      </c>
      <c r="C42" s="190"/>
      <c r="D42" s="191"/>
      <c r="E42" s="208"/>
      <c r="F42" s="56"/>
      <c r="G42" s="245"/>
      <c r="H42" s="249"/>
      <c r="I42" s="245"/>
      <c r="J42" s="249"/>
      <c r="K42" s="252"/>
      <c r="L42" s="245"/>
      <c r="M42" s="245"/>
      <c r="N42" s="245"/>
      <c r="O42" s="249"/>
      <c r="P42" s="252"/>
      <c r="Q42" s="245"/>
      <c r="R42" s="245"/>
      <c r="S42" s="245"/>
    </row>
    <row r="43" spans="1:19">
      <c r="A43" s="12">
        <v>8</v>
      </c>
      <c r="B43" s="144" t="s">
        <v>813</v>
      </c>
      <c r="C43" s="190"/>
      <c r="D43" s="191"/>
      <c r="E43" s="208"/>
      <c r="F43" s="56"/>
      <c r="G43" s="245"/>
      <c r="H43" s="249"/>
      <c r="I43" s="245"/>
      <c r="J43" s="249"/>
      <c r="K43" s="252"/>
      <c r="L43" s="245"/>
      <c r="M43" s="245"/>
      <c r="N43" s="245"/>
      <c r="O43" s="249"/>
      <c r="P43" s="252"/>
      <c r="Q43" s="245"/>
      <c r="R43" s="245"/>
      <c r="S43" s="245"/>
    </row>
    <row r="44" spans="1:19">
      <c r="A44" s="12">
        <v>9</v>
      </c>
      <c r="B44" s="63" t="s">
        <v>898</v>
      </c>
      <c r="C44" s="84"/>
      <c r="D44" s="85"/>
      <c r="E44" s="207"/>
      <c r="F44" s="56"/>
      <c r="G44" s="249"/>
      <c r="H44" s="249"/>
      <c r="I44" s="249"/>
      <c r="J44" s="249"/>
      <c r="K44" s="245"/>
      <c r="L44" s="245"/>
      <c r="M44" s="249"/>
      <c r="N44" s="249"/>
      <c r="O44" s="249"/>
      <c r="P44" s="245"/>
      <c r="Q44" s="245"/>
      <c r="R44" s="245"/>
      <c r="S44" s="245"/>
    </row>
    <row r="45" spans="1:19">
      <c r="A45" s="12">
        <v>10</v>
      </c>
      <c r="B45" s="63" t="s">
        <v>1043</v>
      </c>
      <c r="C45" s="148"/>
      <c r="D45" s="149"/>
      <c r="E45" s="120"/>
      <c r="F45" s="26"/>
      <c r="G45" s="245"/>
      <c r="H45" s="249"/>
      <c r="I45" s="245"/>
      <c r="J45" s="249"/>
      <c r="K45" s="253"/>
      <c r="L45" s="253"/>
      <c r="M45" s="245"/>
      <c r="N45" s="245"/>
      <c r="O45" s="249"/>
      <c r="P45" s="253"/>
      <c r="Q45" s="253"/>
      <c r="R45" s="245"/>
      <c r="S45" s="245"/>
    </row>
    <row r="46" spans="1:19">
      <c r="A46" s="12"/>
      <c r="B46" s="63"/>
      <c r="C46" s="84"/>
      <c r="D46" s="85"/>
      <c r="E46" s="13"/>
      <c r="F46" s="13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</row>
    <row r="47" spans="1:19" ht="16.5">
      <c r="A47" s="7"/>
      <c r="B47" s="241"/>
      <c r="C47" s="241"/>
      <c r="D47" s="241"/>
      <c r="E47" s="8"/>
      <c r="F47" s="8"/>
      <c r="G47" s="248"/>
      <c r="H47" s="248"/>
      <c r="I47" s="248"/>
      <c r="J47" s="247"/>
      <c r="K47" s="247"/>
      <c r="L47" s="247"/>
    </row>
    <row r="48" spans="1:19" ht="16.5">
      <c r="A48" s="7"/>
      <c r="B48" s="8"/>
      <c r="C48" s="8"/>
      <c r="D48" s="8"/>
      <c r="E48" s="8"/>
      <c r="F48" s="8"/>
      <c r="G48" s="248"/>
      <c r="H48" s="248"/>
      <c r="I48" s="248"/>
      <c r="J48" s="247"/>
      <c r="K48" s="247"/>
      <c r="L48" s="247"/>
    </row>
    <row r="49" spans="1:19" ht="16.5">
      <c r="A49" s="7"/>
      <c r="B49" s="8"/>
      <c r="C49" s="8"/>
      <c r="D49" s="8"/>
      <c r="E49" s="8"/>
      <c r="F49" s="8"/>
      <c r="G49" s="248"/>
      <c r="H49" s="248"/>
      <c r="I49" s="248"/>
      <c r="J49" s="247"/>
      <c r="K49" s="247"/>
      <c r="L49" s="247"/>
    </row>
    <row r="50" spans="1:19" ht="16.5">
      <c r="A50" s="7"/>
      <c r="B50" s="8"/>
      <c r="C50" s="8"/>
      <c r="D50" s="8"/>
      <c r="E50" s="8"/>
      <c r="F50" s="8"/>
      <c r="G50" s="248"/>
      <c r="H50" s="248"/>
      <c r="I50" s="248"/>
      <c r="J50" s="247"/>
      <c r="K50" s="247"/>
      <c r="L50" s="247"/>
    </row>
    <row r="51" spans="1:19" ht="16.5">
      <c r="A51" s="7"/>
      <c r="B51" s="8"/>
      <c r="C51" s="8"/>
      <c r="D51" s="8"/>
      <c r="E51" s="8"/>
      <c r="F51" s="8"/>
      <c r="G51" s="248"/>
      <c r="H51" s="248"/>
      <c r="I51" s="248"/>
      <c r="J51" s="247"/>
      <c r="K51" s="247"/>
      <c r="L51" s="247"/>
    </row>
    <row r="52" spans="1:19" ht="18.75">
      <c r="A52" s="7"/>
      <c r="B52" s="10" t="s">
        <v>0</v>
      </c>
      <c r="C52" s="11"/>
      <c r="D52" s="11"/>
      <c r="E52" s="8"/>
      <c r="F52" s="8"/>
      <c r="G52" s="248"/>
      <c r="H52" s="248"/>
      <c r="I52" s="248"/>
      <c r="J52" s="247"/>
      <c r="K52" s="247"/>
      <c r="L52" s="247"/>
    </row>
    <row r="53" spans="1:19" ht="16.5">
      <c r="A53" s="7"/>
      <c r="B53" s="8"/>
      <c r="C53" s="8"/>
      <c r="D53" s="8"/>
      <c r="E53" s="8"/>
      <c r="F53" s="242">
        <v>44823</v>
      </c>
      <c r="G53" s="242">
        <v>44830</v>
      </c>
      <c r="H53" s="242">
        <v>44837</v>
      </c>
      <c r="I53" s="242">
        <v>44844</v>
      </c>
      <c r="J53" s="242">
        <v>44851</v>
      </c>
      <c r="K53" s="242">
        <v>44858</v>
      </c>
      <c r="L53" s="242">
        <v>44865</v>
      </c>
      <c r="M53" s="242">
        <v>44872</v>
      </c>
      <c r="N53" s="242">
        <v>44879</v>
      </c>
      <c r="O53" s="242">
        <v>44886</v>
      </c>
      <c r="P53" s="242">
        <v>44893</v>
      </c>
      <c r="Q53" s="242">
        <v>44900</v>
      </c>
      <c r="R53" s="242">
        <v>44907</v>
      </c>
      <c r="S53" s="242">
        <v>44914</v>
      </c>
    </row>
    <row r="54" spans="1:19">
      <c r="A54" s="12">
        <v>1</v>
      </c>
      <c r="B54" s="63" t="s">
        <v>325</v>
      </c>
      <c r="C54" s="84"/>
      <c r="D54" s="85"/>
      <c r="E54" s="239"/>
      <c r="F54" s="245"/>
      <c r="G54" s="245"/>
      <c r="H54" s="249"/>
      <c r="I54" s="245"/>
      <c r="J54" s="249"/>
      <c r="K54" s="249"/>
      <c r="L54" s="249"/>
      <c r="M54" s="245"/>
      <c r="N54" s="245"/>
      <c r="O54" s="249"/>
      <c r="P54" s="245"/>
      <c r="Q54" s="245"/>
      <c r="R54" s="250"/>
      <c r="S54" s="250"/>
    </row>
    <row r="55" spans="1:19">
      <c r="A55" s="12">
        <v>2</v>
      </c>
      <c r="B55" s="63" t="s">
        <v>430</v>
      </c>
      <c r="C55" s="148"/>
      <c r="D55" s="149"/>
      <c r="E55" s="239"/>
      <c r="F55" s="245"/>
      <c r="G55" s="245"/>
      <c r="H55" s="249"/>
      <c r="I55" s="245"/>
      <c r="J55" s="249"/>
      <c r="K55" s="249"/>
      <c r="L55" s="249"/>
      <c r="M55" s="245"/>
      <c r="N55" s="245"/>
      <c r="O55" s="249"/>
      <c r="P55" s="245"/>
      <c r="Q55" s="245"/>
      <c r="R55" s="250"/>
      <c r="S55" s="250"/>
    </row>
    <row r="56" spans="1:19">
      <c r="A56" s="12">
        <v>3</v>
      </c>
      <c r="B56" s="63" t="s">
        <v>351</v>
      </c>
      <c r="C56" s="148"/>
      <c r="D56" s="149"/>
      <c r="E56" s="209"/>
      <c r="F56" s="245"/>
      <c r="G56" s="245"/>
      <c r="H56" s="249"/>
      <c r="I56" s="245"/>
      <c r="J56" s="249"/>
      <c r="K56" s="249"/>
      <c r="L56" s="249"/>
      <c r="M56" s="245"/>
      <c r="N56" s="245"/>
      <c r="O56" s="249"/>
      <c r="P56" s="245"/>
      <c r="Q56" s="245"/>
      <c r="R56" s="245"/>
      <c r="S56" s="245"/>
    </row>
    <row r="57" spans="1:19">
      <c r="A57" s="12">
        <v>4</v>
      </c>
      <c r="B57" s="152" t="s">
        <v>734</v>
      </c>
      <c r="C57" s="153"/>
      <c r="D57" s="154"/>
      <c r="E57" s="209"/>
      <c r="F57" s="245"/>
      <c r="G57" s="245"/>
      <c r="H57" s="249"/>
      <c r="I57" s="245"/>
      <c r="J57" s="249"/>
      <c r="K57" s="249"/>
      <c r="L57" s="249"/>
      <c r="M57" s="245"/>
      <c r="N57" s="245"/>
      <c r="O57" s="249"/>
      <c r="P57" s="246"/>
      <c r="Q57" s="246"/>
      <c r="R57" s="245"/>
      <c r="S57" s="245"/>
    </row>
    <row r="58" spans="1:19">
      <c r="A58" s="12">
        <v>5</v>
      </c>
      <c r="B58" s="152" t="s">
        <v>503</v>
      </c>
      <c r="C58" s="235"/>
      <c r="D58" s="154"/>
      <c r="E58" s="208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6"/>
      <c r="Q58" s="246"/>
      <c r="R58" s="245"/>
      <c r="S58" s="245"/>
    </row>
    <row r="59" spans="1:19">
      <c r="A59" s="12">
        <v>6</v>
      </c>
      <c r="B59" s="63" t="s">
        <v>257</v>
      </c>
      <c r="C59" s="84"/>
      <c r="D59" s="85"/>
      <c r="E59" s="208"/>
      <c r="F59" s="249"/>
      <c r="G59" s="249"/>
      <c r="H59" s="249"/>
      <c r="I59" s="249"/>
      <c r="J59" s="249"/>
      <c r="K59" s="245"/>
      <c r="L59" s="249"/>
      <c r="M59" s="249"/>
      <c r="N59" s="249"/>
      <c r="O59" s="249"/>
      <c r="P59" s="251"/>
      <c r="Q59" s="245"/>
      <c r="R59" s="245"/>
      <c r="S59" s="245"/>
    </row>
    <row r="60" spans="1:19">
      <c r="A60" s="12">
        <v>7</v>
      </c>
      <c r="B60" s="63" t="s">
        <v>868</v>
      </c>
      <c r="C60" s="84"/>
      <c r="D60" s="85"/>
      <c r="E60" s="208"/>
      <c r="F60" s="245"/>
      <c r="G60" s="245"/>
      <c r="H60" s="249"/>
      <c r="I60" s="245"/>
      <c r="J60" s="249"/>
      <c r="K60" s="245"/>
      <c r="L60" s="249"/>
      <c r="M60" s="245"/>
      <c r="N60" s="245"/>
      <c r="O60" s="249"/>
      <c r="P60" s="252"/>
      <c r="Q60" s="245"/>
      <c r="R60" s="245"/>
      <c r="S60" s="245"/>
    </row>
    <row r="61" spans="1:19">
      <c r="A61" s="12">
        <v>8</v>
      </c>
      <c r="B61" s="63" t="s">
        <v>295</v>
      </c>
      <c r="C61" s="148"/>
      <c r="D61" s="149"/>
      <c r="E61" s="208"/>
      <c r="F61" s="245"/>
      <c r="G61" s="245"/>
      <c r="H61" s="249"/>
      <c r="I61" s="245"/>
      <c r="J61" s="249"/>
      <c r="K61" s="247"/>
      <c r="L61" s="249"/>
      <c r="M61" s="245"/>
      <c r="N61" s="245"/>
      <c r="O61" s="249"/>
      <c r="P61" s="252"/>
      <c r="Q61" s="245"/>
      <c r="R61" s="245"/>
      <c r="S61" s="245"/>
    </row>
    <row r="62" spans="1:19">
      <c r="A62" s="12">
        <v>9</v>
      </c>
      <c r="B62" s="63" t="s">
        <v>296</v>
      </c>
      <c r="C62" s="148"/>
      <c r="D62" s="149"/>
      <c r="E62" s="208"/>
      <c r="F62" s="249"/>
      <c r="G62" s="249"/>
      <c r="H62" s="249"/>
      <c r="I62" s="249"/>
      <c r="J62" s="249"/>
      <c r="K62" s="245"/>
      <c r="L62" s="245"/>
      <c r="M62" s="249"/>
      <c r="N62" s="249"/>
      <c r="O62" s="249"/>
      <c r="P62" s="245"/>
      <c r="Q62" s="245"/>
      <c r="R62" s="245"/>
      <c r="S62" s="245"/>
    </row>
    <row r="63" spans="1:19">
      <c r="A63" s="12">
        <v>10</v>
      </c>
      <c r="B63" s="63"/>
      <c r="C63" s="84"/>
      <c r="D63" s="85"/>
      <c r="E63" s="208"/>
      <c r="F63" s="245"/>
      <c r="G63" s="245"/>
      <c r="H63" s="249"/>
      <c r="I63" s="245"/>
      <c r="J63" s="249"/>
      <c r="K63" s="245"/>
      <c r="L63" s="245"/>
      <c r="M63" s="245"/>
      <c r="N63" s="245"/>
      <c r="O63" s="249"/>
      <c r="P63" s="253"/>
      <c r="Q63" s="253"/>
      <c r="R63" s="245"/>
      <c r="S63" s="245"/>
    </row>
    <row r="64" spans="1:19">
      <c r="A64" s="12">
        <v>11</v>
      </c>
      <c r="B64" s="63"/>
      <c r="C64" s="84"/>
      <c r="D64" s="85"/>
      <c r="E64" s="119"/>
      <c r="F64" s="245"/>
      <c r="G64" s="124"/>
      <c r="H64" s="121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</row>
    <row r="65" spans="1:19">
      <c r="A65" s="267"/>
      <c r="B65" s="57"/>
      <c r="C65" s="57"/>
      <c r="D65" s="57"/>
      <c r="E65" s="19"/>
      <c r="F65" s="19"/>
      <c r="G65" s="248"/>
      <c r="H65" s="248"/>
      <c r="I65" s="248"/>
      <c r="J65" s="247"/>
      <c r="K65" s="247"/>
      <c r="L65" s="247"/>
    </row>
    <row r="66" spans="1:19" ht="16.5">
      <c r="A66" s="7"/>
      <c r="B66" s="8"/>
      <c r="C66" s="8"/>
      <c r="D66" s="8"/>
      <c r="E66" s="8"/>
      <c r="F66" s="8"/>
      <c r="G66" s="248"/>
      <c r="H66" s="248"/>
      <c r="I66" s="248"/>
      <c r="J66" s="247"/>
      <c r="K66" s="247"/>
      <c r="L66" s="247"/>
    </row>
    <row r="67" spans="1:19" ht="16.5">
      <c r="A67" s="7"/>
      <c r="B67" s="8"/>
      <c r="C67" s="8"/>
      <c r="D67" s="8"/>
      <c r="E67" s="8"/>
      <c r="F67" s="8"/>
      <c r="G67" s="248"/>
      <c r="H67" s="248"/>
      <c r="I67" s="248"/>
      <c r="J67" s="247"/>
      <c r="K67" s="247"/>
      <c r="L67" s="247"/>
    </row>
    <row r="68" spans="1:19" ht="18.75">
      <c r="A68" s="7"/>
      <c r="B68" s="10" t="s">
        <v>1</v>
      </c>
      <c r="C68" s="11"/>
      <c r="D68" s="11"/>
      <c r="E68" s="8"/>
      <c r="F68" s="8"/>
      <c r="G68" s="248"/>
      <c r="H68" s="248"/>
      <c r="I68" s="248"/>
      <c r="J68" s="247"/>
      <c r="K68" s="247"/>
      <c r="L68" s="247"/>
    </row>
    <row r="69" spans="1:19" ht="16.5">
      <c r="A69" s="7"/>
      <c r="B69" s="8"/>
      <c r="C69" s="8"/>
      <c r="D69" s="8"/>
      <c r="E69" s="8"/>
      <c r="F69" s="242">
        <v>44823</v>
      </c>
      <c r="G69" s="242">
        <v>44830</v>
      </c>
      <c r="H69" s="242">
        <v>44837</v>
      </c>
      <c r="I69" s="242">
        <v>44844</v>
      </c>
      <c r="J69" s="242">
        <v>44851</v>
      </c>
      <c r="K69" s="242">
        <v>44858</v>
      </c>
      <c r="L69" s="242">
        <v>44865</v>
      </c>
      <c r="M69" s="242">
        <v>44872</v>
      </c>
      <c r="N69" s="242">
        <v>44879</v>
      </c>
      <c r="O69" s="242">
        <v>44886</v>
      </c>
      <c r="P69" s="242">
        <v>44893</v>
      </c>
      <c r="Q69" s="242">
        <v>44900</v>
      </c>
      <c r="R69" s="242">
        <v>44907</v>
      </c>
      <c r="S69" s="242">
        <v>44914</v>
      </c>
    </row>
    <row r="70" spans="1:19">
      <c r="A70" s="12">
        <v>1</v>
      </c>
      <c r="B70" s="63" t="s">
        <v>904</v>
      </c>
      <c r="C70" s="148"/>
      <c r="D70" s="149"/>
      <c r="E70" s="209"/>
      <c r="F70" s="245"/>
      <c r="G70" s="245"/>
      <c r="H70" s="249"/>
      <c r="I70" s="245"/>
      <c r="J70" s="249"/>
      <c r="K70" s="249"/>
      <c r="L70" s="249"/>
      <c r="M70" s="245"/>
      <c r="N70" s="245"/>
      <c r="O70" s="249"/>
      <c r="P70" s="245"/>
      <c r="Q70" s="245"/>
      <c r="R70" s="250"/>
      <c r="S70" s="250"/>
    </row>
    <row r="71" spans="1:19">
      <c r="A71" s="12">
        <v>2</v>
      </c>
      <c r="B71" s="152" t="s">
        <v>518</v>
      </c>
      <c r="C71" s="153"/>
      <c r="D71" s="154"/>
      <c r="E71" s="209"/>
      <c r="F71" s="245"/>
      <c r="G71" s="245"/>
      <c r="H71" s="249"/>
      <c r="I71" s="245"/>
      <c r="J71" s="249"/>
      <c r="K71" s="249"/>
      <c r="L71" s="249"/>
      <c r="M71" s="245"/>
      <c r="N71" s="245"/>
      <c r="O71" s="249"/>
      <c r="P71" s="245"/>
      <c r="Q71" s="245"/>
      <c r="R71" s="250"/>
      <c r="S71" s="250"/>
    </row>
    <row r="72" spans="1:19">
      <c r="A72" s="12">
        <v>3</v>
      </c>
      <c r="B72" s="63" t="s">
        <v>251</v>
      </c>
      <c r="C72" s="148"/>
      <c r="D72" s="149"/>
      <c r="E72" s="209"/>
      <c r="F72" s="245"/>
      <c r="G72" s="245"/>
      <c r="H72" s="249"/>
      <c r="I72" s="245"/>
      <c r="J72" s="249"/>
      <c r="K72" s="249"/>
      <c r="L72" s="249"/>
      <c r="M72" s="245"/>
      <c r="N72" s="245"/>
      <c r="O72" s="249"/>
      <c r="P72" s="245"/>
      <c r="Q72" s="245"/>
      <c r="R72" s="245"/>
      <c r="S72" s="245"/>
    </row>
    <row r="73" spans="1:19">
      <c r="A73" s="12">
        <v>4</v>
      </c>
      <c r="B73" t="s">
        <v>280</v>
      </c>
      <c r="C73" s="8"/>
      <c r="D73" s="8"/>
      <c r="E73" s="209"/>
      <c r="F73" s="245"/>
      <c r="G73" s="268"/>
      <c r="H73" s="249"/>
      <c r="I73" s="245"/>
      <c r="J73" s="249"/>
      <c r="K73" s="249"/>
      <c r="L73" s="249"/>
      <c r="M73" s="245"/>
      <c r="N73" s="245"/>
      <c r="O73" s="249"/>
      <c r="P73" s="246"/>
      <c r="Q73" s="246"/>
      <c r="R73" s="245"/>
      <c r="S73" s="245"/>
    </row>
    <row r="74" spans="1:19">
      <c r="A74" s="12">
        <v>5</v>
      </c>
      <c r="B74" s="63" t="s">
        <v>279</v>
      </c>
      <c r="C74" s="148"/>
      <c r="D74" s="149"/>
      <c r="E74" s="207"/>
      <c r="F74" s="249"/>
      <c r="G74" s="249"/>
      <c r="H74" s="249"/>
      <c r="I74" s="249"/>
      <c r="J74" s="249"/>
      <c r="K74" s="245"/>
      <c r="L74" s="245"/>
      <c r="M74" s="249"/>
      <c r="N74" s="249"/>
      <c r="O74" s="249"/>
      <c r="P74" s="246"/>
      <c r="Q74" s="246"/>
      <c r="R74" s="245"/>
      <c r="S74" s="245"/>
    </row>
    <row r="75" spans="1:19">
      <c r="A75" s="12">
        <v>6</v>
      </c>
      <c r="B75" s="63" t="s">
        <v>1031</v>
      </c>
      <c r="C75" s="148"/>
      <c r="D75" s="149"/>
      <c r="E75" s="20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51"/>
      <c r="Q75" s="245"/>
      <c r="R75" s="245"/>
      <c r="S75" s="245"/>
    </row>
    <row r="76" spans="1:19">
      <c r="A76" s="12">
        <v>7</v>
      </c>
      <c r="B76" s="63" t="s">
        <v>999</v>
      </c>
      <c r="C76" s="148"/>
      <c r="D76" s="149"/>
      <c r="E76" s="209"/>
      <c r="F76" s="245"/>
      <c r="G76" s="245"/>
      <c r="H76" s="249"/>
      <c r="I76" s="245"/>
      <c r="J76" s="249"/>
      <c r="K76" s="249"/>
      <c r="L76" s="249"/>
      <c r="M76" s="245"/>
      <c r="N76" s="245"/>
      <c r="O76" s="249"/>
      <c r="P76" s="252"/>
      <c r="Q76" s="245"/>
      <c r="R76" s="245"/>
      <c r="S76" s="245"/>
    </row>
    <row r="77" spans="1:19">
      <c r="A77" s="12">
        <v>8</v>
      </c>
      <c r="B77" s="152" t="s">
        <v>1000</v>
      </c>
      <c r="C77" s="153"/>
      <c r="D77" s="154"/>
      <c r="E77" s="209"/>
      <c r="F77" s="245"/>
      <c r="G77" s="245"/>
      <c r="H77" s="249"/>
      <c r="I77" s="245"/>
      <c r="J77" s="249"/>
      <c r="K77" s="249"/>
      <c r="L77" s="249"/>
      <c r="M77" s="245"/>
      <c r="N77" s="245"/>
      <c r="O77" s="249"/>
      <c r="P77" s="252"/>
      <c r="Q77" s="245"/>
      <c r="R77" s="245"/>
      <c r="S77" s="245"/>
    </row>
    <row r="78" spans="1:19">
      <c r="A78" s="12">
        <v>9</v>
      </c>
      <c r="B78" s="152" t="s">
        <v>1015</v>
      </c>
      <c r="C78" s="153"/>
      <c r="D78" s="154"/>
      <c r="E78" s="208"/>
      <c r="F78" s="249"/>
      <c r="G78" s="249"/>
      <c r="H78" s="249"/>
      <c r="I78" s="249"/>
      <c r="J78" s="249"/>
      <c r="K78" s="245"/>
      <c r="L78" s="245"/>
      <c r="M78" s="249"/>
      <c r="N78" s="249"/>
      <c r="O78" s="249"/>
      <c r="P78" s="245"/>
      <c r="Q78" s="245"/>
      <c r="R78" s="245"/>
      <c r="S78" s="245"/>
    </row>
    <row r="79" spans="1:19">
      <c r="A79" s="12">
        <v>10</v>
      </c>
      <c r="B79" s="120" t="s">
        <v>1105</v>
      </c>
      <c r="C79" s="157"/>
      <c r="D79" s="158"/>
      <c r="E79" s="208"/>
      <c r="F79" s="245"/>
      <c r="G79" s="245"/>
      <c r="H79" s="249"/>
      <c r="I79" s="245"/>
      <c r="J79" s="249"/>
      <c r="K79" s="245"/>
      <c r="L79" s="249"/>
      <c r="M79" s="245"/>
      <c r="N79" s="245"/>
      <c r="O79" s="249"/>
      <c r="P79" s="253"/>
      <c r="Q79" s="253"/>
      <c r="R79" s="245"/>
      <c r="S79" s="245"/>
    </row>
    <row r="80" spans="1:19">
      <c r="A80" s="12">
        <v>11</v>
      </c>
      <c r="B80" s="152"/>
      <c r="C80" s="153"/>
      <c r="D80" s="154"/>
      <c r="E80" s="14"/>
      <c r="F80" s="245"/>
      <c r="G80" s="268"/>
      <c r="H80" s="245"/>
      <c r="I80" s="245"/>
      <c r="J80" s="245"/>
      <c r="K80" s="249"/>
      <c r="L80" s="249"/>
      <c r="M80" s="245"/>
      <c r="N80" s="245"/>
      <c r="O80" s="245"/>
      <c r="P80" s="245"/>
      <c r="Q80" s="245"/>
      <c r="R80" s="245"/>
      <c r="S80" s="245"/>
    </row>
    <row r="81" spans="1:19" ht="16.5">
      <c r="A81" s="7"/>
      <c r="C81" s="8"/>
      <c r="D81" s="19"/>
      <c r="E81" s="293"/>
      <c r="F81" s="19"/>
      <c r="G81" s="248"/>
      <c r="H81" s="248"/>
      <c r="I81" s="248"/>
      <c r="J81" s="247"/>
      <c r="K81" s="247"/>
      <c r="L81" s="247"/>
    </row>
    <row r="82" spans="1:19" ht="16.5">
      <c r="A82" s="7"/>
      <c r="B82" s="8"/>
      <c r="C82" s="8"/>
      <c r="D82" s="8"/>
      <c r="E82" s="8"/>
      <c r="F82" s="8"/>
      <c r="G82" s="248"/>
      <c r="H82" s="248"/>
      <c r="I82" s="248"/>
      <c r="J82" s="247"/>
      <c r="K82" s="247"/>
      <c r="L82" s="247"/>
    </row>
    <row r="83" spans="1:19" ht="16.5">
      <c r="A83" s="7"/>
      <c r="B83" s="8"/>
      <c r="C83" s="8"/>
      <c r="D83" s="8"/>
      <c r="E83" s="8"/>
      <c r="F83" s="8"/>
      <c r="G83" s="248"/>
      <c r="H83" s="248"/>
      <c r="I83" s="248"/>
      <c r="J83" s="247"/>
      <c r="K83" s="247"/>
      <c r="L83" s="247"/>
    </row>
    <row r="84" spans="1:19" ht="18.75">
      <c r="A84" s="7"/>
      <c r="B84" s="10" t="s">
        <v>2</v>
      </c>
      <c r="C84" s="11"/>
      <c r="D84" s="11"/>
      <c r="E84" s="8"/>
      <c r="F84" s="8"/>
      <c r="G84" s="248"/>
      <c r="H84" s="248"/>
      <c r="I84" s="248"/>
      <c r="J84" s="247"/>
      <c r="K84" s="247"/>
      <c r="L84" s="247"/>
    </row>
    <row r="85" spans="1:19" ht="16.5">
      <c r="A85" s="7"/>
      <c r="B85" s="8"/>
      <c r="C85" s="8"/>
      <c r="D85" s="8"/>
      <c r="E85" s="8"/>
      <c r="F85" s="242">
        <v>44823</v>
      </c>
      <c r="G85" s="242">
        <v>44830</v>
      </c>
      <c r="H85" s="242">
        <v>44837</v>
      </c>
      <c r="I85" s="242">
        <v>44844</v>
      </c>
      <c r="J85" s="242">
        <v>44851</v>
      </c>
      <c r="K85" s="242">
        <v>44858</v>
      </c>
      <c r="L85" s="242">
        <v>44865</v>
      </c>
      <c r="M85" s="242">
        <v>44872</v>
      </c>
      <c r="N85" s="242">
        <v>44879</v>
      </c>
      <c r="O85" s="242">
        <v>44886</v>
      </c>
      <c r="P85" s="242">
        <v>44893</v>
      </c>
      <c r="Q85" s="242">
        <v>44900</v>
      </c>
      <c r="R85" s="242">
        <v>44907</v>
      </c>
      <c r="S85" s="242">
        <v>44914</v>
      </c>
    </row>
    <row r="86" spans="1:19">
      <c r="A86" s="12">
        <v>1</v>
      </c>
      <c r="B86" s="63" t="s">
        <v>253</v>
      </c>
      <c r="C86" s="84"/>
      <c r="D86" s="85"/>
      <c r="E86" s="208"/>
      <c r="F86" s="245"/>
      <c r="G86" s="245"/>
      <c r="H86" s="249"/>
      <c r="I86" s="245"/>
      <c r="J86" s="249"/>
      <c r="K86" s="245"/>
      <c r="L86" s="249"/>
      <c r="M86" s="249"/>
      <c r="N86" s="245"/>
      <c r="O86" s="249"/>
      <c r="P86" s="245"/>
      <c r="Q86" s="249"/>
      <c r="R86" s="250"/>
      <c r="S86" s="250"/>
    </row>
    <row r="87" spans="1:19">
      <c r="A87" s="12">
        <v>2</v>
      </c>
      <c r="B87" s="63" t="s">
        <v>501</v>
      </c>
      <c r="C87" s="84"/>
      <c r="D87" s="85"/>
      <c r="E87" s="208"/>
      <c r="F87" s="245"/>
      <c r="G87" s="245"/>
      <c r="H87" s="249"/>
      <c r="I87" s="245"/>
      <c r="J87" s="249"/>
      <c r="K87" s="245"/>
      <c r="L87" s="249"/>
      <c r="M87" s="249"/>
      <c r="N87" s="245"/>
      <c r="O87" s="249"/>
      <c r="P87" s="245"/>
      <c r="Q87" s="249"/>
      <c r="R87" s="250"/>
      <c r="S87" s="250"/>
    </row>
    <row r="88" spans="1:19">
      <c r="A88" s="12">
        <v>3</v>
      </c>
      <c r="B88" s="63" t="s">
        <v>242</v>
      </c>
      <c r="C88" s="84"/>
      <c r="D88" s="85"/>
      <c r="E88" s="208"/>
      <c r="F88" s="245"/>
      <c r="G88" s="245"/>
      <c r="H88" s="249"/>
      <c r="I88" s="245"/>
      <c r="J88" s="249"/>
      <c r="K88" s="245"/>
      <c r="L88" s="249"/>
      <c r="M88" s="249"/>
      <c r="N88" s="245"/>
      <c r="O88" s="249"/>
      <c r="P88" s="245"/>
      <c r="Q88" s="249"/>
      <c r="R88" s="245"/>
      <c r="S88" s="245"/>
    </row>
    <row r="89" spans="1:19">
      <c r="A89" s="12">
        <v>4</v>
      </c>
      <c r="B89" s="63" t="s">
        <v>315</v>
      </c>
      <c r="C89" s="84"/>
      <c r="D89" s="85"/>
      <c r="E89" s="208"/>
      <c r="F89" s="245"/>
      <c r="G89" s="245"/>
      <c r="H89" s="249"/>
      <c r="I89" s="245"/>
      <c r="J89" s="249"/>
      <c r="K89" s="245"/>
      <c r="L89" s="249"/>
      <c r="M89" s="249"/>
      <c r="N89" s="245"/>
      <c r="O89" s="249"/>
      <c r="P89" s="245"/>
      <c r="Q89" s="249"/>
      <c r="R89" s="245"/>
      <c r="S89" s="245"/>
    </row>
    <row r="90" spans="1:19">
      <c r="A90" s="12">
        <v>5</v>
      </c>
      <c r="B90" s="63" t="s">
        <v>546</v>
      </c>
      <c r="C90" s="84"/>
      <c r="D90" s="85"/>
      <c r="E90" s="208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5"/>
      <c r="S90" s="245"/>
    </row>
    <row r="91" spans="1:19">
      <c r="A91" s="12">
        <v>6</v>
      </c>
      <c r="B91" s="63" t="s">
        <v>235</v>
      </c>
      <c r="C91" s="84"/>
      <c r="D91" s="85"/>
      <c r="E91" s="208"/>
      <c r="F91" s="249"/>
      <c r="G91" s="265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5"/>
      <c r="S91" s="245"/>
    </row>
    <row r="92" spans="1:19">
      <c r="A92" s="12">
        <v>7</v>
      </c>
      <c r="B92" s="53" t="s">
        <v>234</v>
      </c>
      <c r="C92" s="8"/>
      <c r="D92" s="19"/>
      <c r="E92" s="208"/>
      <c r="F92" s="245"/>
      <c r="G92" s="245"/>
      <c r="H92" s="249"/>
      <c r="I92" s="245"/>
      <c r="J92" s="249"/>
      <c r="K92" s="245"/>
      <c r="L92" s="249"/>
      <c r="M92" s="249"/>
      <c r="N92" s="245"/>
      <c r="O92" s="249"/>
      <c r="P92" s="245"/>
      <c r="Q92" s="249"/>
      <c r="R92" s="245"/>
      <c r="S92" s="245"/>
    </row>
    <row r="93" spans="1:19">
      <c r="A93" s="12">
        <v>8</v>
      </c>
      <c r="B93" s="63" t="s">
        <v>236</v>
      </c>
      <c r="C93" s="84"/>
      <c r="D93" s="85"/>
      <c r="E93" s="208"/>
      <c r="F93" s="245"/>
      <c r="G93" s="245"/>
      <c r="H93" s="249"/>
      <c r="I93" s="245"/>
      <c r="J93" s="249"/>
      <c r="K93" s="245"/>
      <c r="L93" s="249"/>
      <c r="M93" s="249"/>
      <c r="N93" s="245"/>
      <c r="O93" s="249"/>
      <c r="P93" s="245"/>
      <c r="Q93" s="249"/>
      <c r="R93" s="245"/>
      <c r="S93" s="245"/>
    </row>
    <row r="94" spans="1:19">
      <c r="A94" s="12">
        <v>9</v>
      </c>
      <c r="B94" s="63" t="s">
        <v>316</v>
      </c>
      <c r="C94" s="84"/>
      <c r="D94" s="85"/>
      <c r="E94" s="307"/>
      <c r="F94" s="249"/>
      <c r="G94" s="265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5"/>
      <c r="S94" s="245"/>
    </row>
    <row r="95" spans="1:19">
      <c r="A95" s="12">
        <v>10</v>
      </c>
      <c r="B95" s="144"/>
      <c r="C95" s="190"/>
      <c r="D95" s="191"/>
      <c r="E95" s="266"/>
      <c r="F95" s="245"/>
      <c r="G95" s="268"/>
      <c r="H95" s="249"/>
      <c r="I95" s="245"/>
      <c r="J95" s="249"/>
      <c r="K95" s="245"/>
      <c r="L95" s="249"/>
      <c r="M95" s="249"/>
      <c r="N95" s="245"/>
      <c r="O95" s="249"/>
      <c r="P95" s="245"/>
      <c r="Q95" s="249"/>
      <c r="R95" s="245"/>
      <c r="S95" s="245"/>
    </row>
    <row r="96" spans="1:19">
      <c r="A96" s="12">
        <v>11</v>
      </c>
      <c r="B96" s="63"/>
      <c r="C96" s="84"/>
      <c r="D96" s="85"/>
      <c r="E96" s="13"/>
      <c r="F96" s="245"/>
      <c r="G96" s="268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</row>
    <row r="100" spans="1:17" ht="18">
      <c r="A100" s="8"/>
      <c r="B100" s="2" t="s">
        <v>599</v>
      </c>
      <c r="C100" s="2"/>
      <c r="D100" s="2"/>
      <c r="E100" s="2"/>
      <c r="F100" s="36"/>
      <c r="G100" s="162"/>
      <c r="H100" s="162"/>
      <c r="I100" s="162"/>
      <c r="J100" s="8"/>
      <c r="K100" s="8"/>
      <c r="L100" s="8"/>
    </row>
    <row r="101" spans="1:17">
      <c r="A101" s="8"/>
      <c r="B101" s="8"/>
      <c r="C101" s="8"/>
      <c r="D101" s="8"/>
      <c r="E101" s="8"/>
      <c r="F101" s="262"/>
      <c r="G101" s="242">
        <v>44510</v>
      </c>
      <c r="H101" s="262">
        <v>44517</v>
      </c>
      <c r="I101" s="242">
        <v>44524</v>
      </c>
      <c r="J101" s="262">
        <v>44531</v>
      </c>
      <c r="K101" s="242">
        <v>44538</v>
      </c>
      <c r="L101" s="262">
        <v>44545</v>
      </c>
      <c r="M101" s="270">
        <v>44552</v>
      </c>
      <c r="N101" s="270">
        <v>44201</v>
      </c>
      <c r="O101" s="270">
        <v>44208</v>
      </c>
      <c r="P101" s="270">
        <v>44215</v>
      </c>
      <c r="Q101" s="270">
        <v>44222</v>
      </c>
    </row>
    <row r="102" spans="1:17">
      <c r="A102" s="186">
        <v>1</v>
      </c>
      <c r="B102" s="63"/>
      <c r="C102" s="84"/>
      <c r="D102" s="85"/>
      <c r="E102" s="208"/>
      <c r="F102" s="26"/>
      <c r="G102" s="243"/>
      <c r="H102" s="243"/>
      <c r="I102" s="244"/>
      <c r="J102" s="245"/>
      <c r="K102" s="245"/>
      <c r="L102" s="245"/>
      <c r="M102" s="243"/>
      <c r="N102" s="244"/>
      <c r="O102" s="245"/>
      <c r="P102" s="245"/>
      <c r="Q102" s="245"/>
    </row>
    <row r="103" spans="1:17">
      <c r="A103" s="186">
        <v>2</v>
      </c>
      <c r="B103" s="63"/>
      <c r="C103" s="84"/>
      <c r="D103" s="85"/>
      <c r="E103" s="208"/>
      <c r="F103" s="26"/>
      <c r="G103" s="243"/>
      <c r="H103" s="243"/>
      <c r="I103" s="244"/>
      <c r="J103" s="245"/>
      <c r="K103" s="245"/>
      <c r="L103" s="245"/>
      <c r="M103" s="243"/>
      <c r="N103" s="244"/>
      <c r="O103" s="245"/>
      <c r="P103" s="245"/>
      <c r="Q103" s="245"/>
    </row>
    <row r="104" spans="1:17">
      <c r="A104" s="186">
        <v>3</v>
      </c>
      <c r="B104" s="63"/>
      <c r="C104" s="148"/>
      <c r="D104" s="149"/>
      <c r="E104" s="208"/>
      <c r="F104" s="26"/>
      <c r="G104" s="243"/>
      <c r="H104" s="243"/>
      <c r="I104" s="244"/>
      <c r="J104" s="245"/>
      <c r="K104" s="245"/>
      <c r="L104" s="245"/>
      <c r="M104" s="243"/>
      <c r="N104" s="244"/>
      <c r="O104" s="245"/>
      <c r="P104" s="245"/>
      <c r="Q104" s="245"/>
    </row>
    <row r="105" spans="1:17">
      <c r="A105" s="186">
        <v>4</v>
      </c>
      <c r="B105" s="63"/>
      <c r="C105" s="148"/>
      <c r="D105" s="149"/>
      <c r="E105" s="208"/>
      <c r="F105" s="26"/>
      <c r="G105" s="243"/>
      <c r="H105" s="243"/>
      <c r="I105" s="243"/>
      <c r="J105" s="245"/>
      <c r="K105" s="245"/>
      <c r="L105" s="245"/>
      <c r="M105" s="243"/>
      <c r="N105" s="243"/>
      <c r="O105" s="245"/>
      <c r="P105" s="245"/>
      <c r="Q105" s="245"/>
    </row>
    <row r="106" spans="1:17">
      <c r="A106" s="186">
        <v>5</v>
      </c>
      <c r="B106" s="63"/>
      <c r="C106" s="148"/>
      <c r="D106" s="149"/>
      <c r="E106" s="208"/>
      <c r="F106" s="26"/>
      <c r="G106" s="243"/>
      <c r="H106" s="243"/>
      <c r="I106" s="244"/>
      <c r="J106" s="245"/>
      <c r="K106" s="245"/>
      <c r="L106" s="245"/>
      <c r="M106" s="243"/>
      <c r="N106" s="244"/>
      <c r="O106" s="245"/>
      <c r="P106" s="245"/>
      <c r="Q106" s="245"/>
    </row>
    <row r="107" spans="1:17">
      <c r="A107" s="186">
        <v>6</v>
      </c>
      <c r="B107" s="63"/>
      <c r="C107" s="148"/>
      <c r="D107" s="149"/>
      <c r="E107" s="208"/>
      <c r="F107" s="26"/>
      <c r="G107" s="243"/>
      <c r="H107" s="243"/>
      <c r="I107" s="244"/>
      <c r="J107" s="245"/>
      <c r="K107" s="245"/>
      <c r="L107" s="245"/>
      <c r="M107" s="243"/>
      <c r="N107" s="244"/>
      <c r="O107" s="245"/>
      <c r="P107" s="245"/>
      <c r="Q107" s="245"/>
    </row>
    <row r="108" spans="1:17">
      <c r="A108" s="186">
        <v>7</v>
      </c>
      <c r="B108" s="63"/>
      <c r="C108" s="148"/>
      <c r="D108" s="149"/>
      <c r="E108" s="208"/>
      <c r="F108" s="26"/>
      <c r="G108" s="243"/>
      <c r="H108" s="243"/>
      <c r="I108" s="244"/>
      <c r="J108" s="245"/>
      <c r="K108" s="245"/>
      <c r="L108" s="245"/>
      <c r="M108" s="243"/>
      <c r="N108" s="244"/>
      <c r="O108" s="245"/>
      <c r="P108" s="245"/>
      <c r="Q108" s="245"/>
    </row>
    <row r="109" spans="1:17">
      <c r="A109" s="186">
        <v>8</v>
      </c>
      <c r="B109" s="63"/>
      <c r="C109" s="148"/>
      <c r="D109" s="149"/>
      <c r="E109" s="208"/>
      <c r="F109" s="26"/>
      <c r="G109" s="243"/>
      <c r="H109" s="243"/>
      <c r="I109" s="244"/>
      <c r="J109" s="246"/>
      <c r="K109" s="245"/>
      <c r="L109" s="245"/>
      <c r="M109" s="243"/>
      <c r="N109" s="244"/>
      <c r="O109" s="246"/>
      <c r="P109" s="245"/>
      <c r="Q109" s="245"/>
    </row>
    <row r="110" spans="1:17">
      <c r="A110" s="186">
        <v>9</v>
      </c>
      <c r="B110" s="187"/>
      <c r="C110" s="188"/>
      <c r="D110" s="189"/>
      <c r="E110" s="208"/>
      <c r="F110" s="26"/>
      <c r="G110" s="243"/>
      <c r="H110" s="243"/>
      <c r="I110" s="244"/>
      <c r="J110" s="245"/>
      <c r="K110" s="245"/>
      <c r="L110" s="245"/>
      <c r="M110" s="243"/>
      <c r="N110" s="244"/>
      <c r="O110" s="245"/>
      <c r="P110" s="245"/>
      <c r="Q110" s="245"/>
    </row>
    <row r="111" spans="1:17">
      <c r="A111" s="186">
        <v>10</v>
      </c>
      <c r="B111" s="144"/>
      <c r="C111" s="190"/>
      <c r="D111" s="191"/>
      <c r="E111" s="208"/>
      <c r="F111" s="26"/>
      <c r="G111" s="244"/>
      <c r="H111" s="244"/>
      <c r="I111" s="244"/>
      <c r="J111" s="245"/>
      <c r="K111" s="245"/>
      <c r="L111" s="245"/>
      <c r="M111" s="244"/>
      <c r="N111" s="244"/>
      <c r="O111" s="245"/>
      <c r="P111" s="245"/>
      <c r="Q111" s="245"/>
    </row>
    <row r="112" spans="1:17">
      <c r="C112" s="8"/>
      <c r="D112" s="8"/>
      <c r="E112" s="8"/>
      <c r="G112" s="247"/>
      <c r="H112" s="247"/>
      <c r="I112" s="247"/>
      <c r="J112" s="247"/>
      <c r="K112" s="247"/>
      <c r="L112" s="247"/>
    </row>
    <row r="113" spans="1:17">
      <c r="A113" s="8"/>
      <c r="B113" s="8"/>
      <c r="C113" s="8"/>
      <c r="D113" s="8"/>
      <c r="E113" s="8"/>
      <c r="F113" s="8"/>
      <c r="G113" s="247"/>
      <c r="H113" s="247"/>
      <c r="I113" s="247"/>
      <c r="J113" s="247"/>
      <c r="K113" s="247"/>
      <c r="L113" s="247"/>
    </row>
    <row r="114" spans="1:17">
      <c r="A114" s="8"/>
      <c r="B114" s="8"/>
      <c r="C114" s="8"/>
      <c r="D114" s="8"/>
      <c r="E114" s="8"/>
      <c r="F114" s="8"/>
      <c r="G114" s="248"/>
      <c r="H114" s="247"/>
      <c r="I114" s="247"/>
      <c r="J114" s="247"/>
      <c r="K114" s="247"/>
      <c r="L114" s="247"/>
    </row>
    <row r="115" spans="1:17">
      <c r="A115" s="8"/>
      <c r="B115" s="8"/>
      <c r="C115" s="8"/>
      <c r="D115" s="8"/>
      <c r="E115" s="8"/>
      <c r="F115" s="8"/>
      <c r="G115" s="248"/>
      <c r="H115" s="247"/>
      <c r="I115" s="247"/>
      <c r="J115" s="247"/>
      <c r="K115" s="247"/>
      <c r="L115" s="247"/>
    </row>
    <row r="116" spans="1:17" ht="18.75">
      <c r="A116" s="7"/>
      <c r="B116" s="2" t="s">
        <v>4</v>
      </c>
      <c r="C116" s="11"/>
      <c r="D116" s="11"/>
      <c r="E116" s="8"/>
      <c r="F116" s="8"/>
      <c r="G116" s="248"/>
      <c r="H116" s="247"/>
      <c r="I116" s="247"/>
      <c r="J116" s="247"/>
      <c r="K116" s="247"/>
      <c r="L116" s="247"/>
    </row>
    <row r="117" spans="1:17" ht="16.5">
      <c r="A117" s="7"/>
      <c r="B117" s="8"/>
      <c r="C117" s="8"/>
      <c r="D117" s="8"/>
      <c r="E117" s="8"/>
      <c r="F117" s="262"/>
      <c r="G117" s="242">
        <v>44510</v>
      </c>
      <c r="H117" s="262">
        <v>44517</v>
      </c>
      <c r="I117" s="242">
        <v>44524</v>
      </c>
      <c r="J117" s="262">
        <v>44531</v>
      </c>
      <c r="K117" s="242">
        <v>44538</v>
      </c>
      <c r="L117" s="262">
        <v>44545</v>
      </c>
      <c r="M117" s="270">
        <v>44552</v>
      </c>
      <c r="N117" s="270">
        <v>44201</v>
      </c>
      <c r="O117" s="270">
        <v>44208</v>
      </c>
      <c r="P117" s="270">
        <v>44215</v>
      </c>
      <c r="Q117" s="270">
        <v>44222</v>
      </c>
    </row>
    <row r="118" spans="1:17">
      <c r="A118" s="12">
        <v>1</v>
      </c>
      <c r="B118" s="152"/>
      <c r="C118" s="153"/>
      <c r="D118" s="154"/>
      <c r="E118" s="209"/>
      <c r="F118" s="218"/>
      <c r="G118" s="245"/>
      <c r="H118" s="249"/>
      <c r="I118" s="245"/>
      <c r="J118" s="249"/>
      <c r="K118" s="250"/>
      <c r="L118" s="250"/>
      <c r="M118" s="243"/>
      <c r="N118" s="244"/>
      <c r="O118" s="245"/>
      <c r="P118" s="245"/>
      <c r="Q118" s="245"/>
    </row>
    <row r="119" spans="1:17">
      <c r="A119" s="12">
        <v>2</v>
      </c>
      <c r="B119" s="63"/>
      <c r="C119" s="148"/>
      <c r="D119" s="149"/>
      <c r="E119" s="208"/>
      <c r="F119" s="124"/>
      <c r="G119" s="245"/>
      <c r="H119" s="249"/>
      <c r="I119" s="245"/>
      <c r="J119" s="249"/>
      <c r="K119" s="250"/>
      <c r="L119" s="250"/>
      <c r="M119" s="243"/>
      <c r="N119" s="244"/>
      <c r="O119" s="245"/>
      <c r="P119" s="245"/>
      <c r="Q119" s="245"/>
    </row>
    <row r="120" spans="1:17">
      <c r="A120" s="12">
        <v>3</v>
      </c>
      <c r="B120" s="63"/>
      <c r="C120" s="148"/>
      <c r="D120" s="149"/>
      <c r="E120" s="208"/>
      <c r="F120" s="124"/>
      <c r="G120" s="245"/>
      <c r="H120" s="249"/>
      <c r="I120" s="245"/>
      <c r="J120" s="249"/>
      <c r="K120" s="245"/>
      <c r="L120" s="245"/>
      <c r="M120" s="243"/>
      <c r="N120" s="244"/>
      <c r="O120" s="245"/>
      <c r="P120" s="245"/>
      <c r="Q120" s="245"/>
    </row>
    <row r="121" spans="1:17">
      <c r="A121" s="12">
        <v>4</v>
      </c>
      <c r="B121" s="63"/>
      <c r="C121" s="84"/>
      <c r="D121" s="85"/>
      <c r="E121" s="238"/>
      <c r="F121" s="123"/>
      <c r="G121" s="245"/>
      <c r="H121" s="249"/>
      <c r="I121" s="245"/>
      <c r="J121" s="249"/>
      <c r="K121" s="245"/>
      <c r="L121" s="245"/>
      <c r="M121" s="243"/>
      <c r="N121" s="243"/>
      <c r="O121" s="245"/>
      <c r="P121" s="245"/>
      <c r="Q121" s="245"/>
    </row>
    <row r="122" spans="1:17">
      <c r="A122" s="12">
        <v>5</v>
      </c>
      <c r="B122" s="63"/>
      <c r="C122" s="148"/>
      <c r="D122" s="149"/>
      <c r="E122" s="208"/>
      <c r="F122" s="124"/>
      <c r="G122" s="249"/>
      <c r="H122" s="249"/>
      <c r="I122" s="249"/>
      <c r="J122" s="249"/>
      <c r="K122" s="245"/>
      <c r="L122" s="245"/>
      <c r="M122" s="243"/>
      <c r="N122" s="244"/>
      <c r="O122" s="245"/>
      <c r="P122" s="245"/>
      <c r="Q122" s="245"/>
    </row>
    <row r="123" spans="1:17">
      <c r="A123" s="12">
        <v>6</v>
      </c>
      <c r="B123" s="63"/>
      <c r="C123" s="148"/>
      <c r="D123" s="149"/>
      <c r="E123" s="208"/>
      <c r="F123" s="124"/>
      <c r="G123" s="249"/>
      <c r="H123" s="249"/>
      <c r="I123" s="249"/>
      <c r="J123" s="249"/>
      <c r="K123" s="245"/>
      <c r="L123" s="245"/>
      <c r="M123" s="243"/>
      <c r="N123" s="244"/>
      <c r="O123" s="245"/>
      <c r="P123" s="245"/>
      <c r="Q123" s="245"/>
    </row>
    <row r="124" spans="1:17">
      <c r="A124" s="12">
        <v>7</v>
      </c>
      <c r="B124" s="152"/>
      <c r="C124" s="153"/>
      <c r="D124" s="154"/>
      <c r="E124" s="208"/>
      <c r="F124" s="124"/>
      <c r="G124" s="245"/>
      <c r="H124" s="249"/>
      <c r="I124" s="245"/>
      <c r="J124" s="249"/>
      <c r="K124" s="245"/>
      <c r="L124" s="245"/>
      <c r="M124" s="243"/>
      <c r="N124" s="244"/>
      <c r="O124" s="245"/>
      <c r="P124" s="245"/>
      <c r="Q124" s="245"/>
    </row>
    <row r="125" spans="1:17">
      <c r="A125" s="12">
        <v>8</v>
      </c>
      <c r="B125" s="152"/>
      <c r="C125" s="153"/>
      <c r="D125" s="154"/>
      <c r="E125" s="152"/>
      <c r="F125" s="218"/>
      <c r="G125" s="245"/>
      <c r="H125" s="249"/>
      <c r="I125" s="245"/>
      <c r="J125" s="249"/>
      <c r="K125" s="245"/>
      <c r="L125" s="245"/>
      <c r="M125" s="243"/>
      <c r="N125" s="244"/>
      <c r="O125" s="246"/>
      <c r="P125" s="245"/>
      <c r="Q125" s="245"/>
    </row>
    <row r="126" spans="1:17">
      <c r="A126" s="12">
        <v>9</v>
      </c>
      <c r="B126" s="63"/>
      <c r="C126" s="148"/>
      <c r="D126" s="149"/>
      <c r="E126" s="209"/>
      <c r="F126" s="218"/>
      <c r="G126" s="249"/>
      <c r="H126" s="249"/>
      <c r="I126" s="249"/>
      <c r="J126" s="249"/>
      <c r="K126" s="245"/>
      <c r="L126" s="245"/>
      <c r="M126" s="243"/>
      <c r="N126" s="244"/>
      <c r="O126" s="245"/>
      <c r="P126" s="245"/>
      <c r="Q126" s="245"/>
    </row>
    <row r="127" spans="1:17">
      <c r="A127" s="12">
        <v>10</v>
      </c>
      <c r="B127" s="63"/>
      <c r="C127" s="148"/>
      <c r="D127" s="149"/>
      <c r="E127" s="208"/>
      <c r="F127" s="124"/>
      <c r="G127" s="245"/>
      <c r="H127" s="249"/>
      <c r="I127" s="245"/>
      <c r="J127" s="249"/>
      <c r="K127" s="245"/>
      <c r="L127" s="245"/>
      <c r="M127" s="244"/>
      <c r="N127" s="244"/>
      <c r="O127" s="245"/>
      <c r="P127" s="245"/>
      <c r="Q127" s="245"/>
    </row>
    <row r="128" spans="1:17">
      <c r="A128" s="12"/>
      <c r="B128" s="63"/>
      <c r="C128" s="148"/>
      <c r="D128" s="149"/>
      <c r="E128" s="13"/>
      <c r="F128" s="13"/>
      <c r="G128" s="245"/>
      <c r="H128" s="245"/>
      <c r="I128" s="245"/>
      <c r="J128" s="245"/>
      <c r="K128" s="245"/>
      <c r="L128" s="245"/>
      <c r="M128" s="244"/>
      <c r="N128" s="244"/>
      <c r="O128" s="245"/>
      <c r="P128" s="245"/>
      <c r="Q128" s="245"/>
    </row>
    <row r="129" spans="1:17" ht="16.5">
      <c r="A129" s="7"/>
      <c r="B129" s="8"/>
      <c r="C129" s="8"/>
      <c r="D129" s="8"/>
      <c r="E129" s="8"/>
      <c r="F129" s="8"/>
      <c r="G129" s="248"/>
      <c r="H129" s="248"/>
      <c r="I129" s="248"/>
      <c r="J129" s="247"/>
      <c r="K129" s="247"/>
      <c r="L129" s="247"/>
    </row>
    <row r="130" spans="1:17" ht="16.5">
      <c r="A130" s="7"/>
      <c r="B130" s="8"/>
      <c r="C130" s="8"/>
      <c r="D130" s="8"/>
      <c r="E130" s="8"/>
      <c r="F130" s="8"/>
      <c r="G130" s="248"/>
      <c r="H130" s="248"/>
      <c r="I130" s="248"/>
      <c r="J130" s="247"/>
      <c r="K130" s="247"/>
      <c r="L130" s="247"/>
    </row>
    <row r="131" spans="1:17" ht="16.5">
      <c r="A131" s="7"/>
      <c r="B131" s="8"/>
      <c r="C131" s="8"/>
      <c r="D131" s="8"/>
      <c r="E131" s="8"/>
      <c r="F131" s="8"/>
      <c r="G131" s="248"/>
      <c r="H131" s="248"/>
      <c r="I131" s="248"/>
      <c r="J131" s="247"/>
      <c r="K131" s="247"/>
      <c r="L131" s="247"/>
    </row>
    <row r="132" spans="1:17" ht="18.75">
      <c r="A132" s="7"/>
      <c r="B132" s="2" t="s">
        <v>601</v>
      </c>
      <c r="C132" s="11"/>
      <c r="D132" s="11"/>
      <c r="E132" s="8"/>
      <c r="F132" s="8"/>
      <c r="G132" s="248"/>
      <c r="H132" s="248"/>
      <c r="I132" s="248"/>
      <c r="J132" s="247"/>
      <c r="K132" s="247"/>
      <c r="L132" s="247"/>
    </row>
    <row r="133" spans="1:17" ht="16.5">
      <c r="A133" s="7"/>
      <c r="B133" s="8"/>
      <c r="C133" s="8"/>
      <c r="D133" s="8"/>
      <c r="E133" s="8"/>
      <c r="F133" s="262"/>
      <c r="G133" s="242">
        <v>44510</v>
      </c>
      <c r="H133" s="262">
        <v>44517</v>
      </c>
      <c r="I133" s="242">
        <v>44524</v>
      </c>
      <c r="J133" s="262">
        <v>44531</v>
      </c>
      <c r="K133" s="242">
        <v>44538</v>
      </c>
      <c r="L133" s="262">
        <v>44545</v>
      </c>
      <c r="M133" s="270">
        <v>44552</v>
      </c>
      <c r="N133" s="270">
        <v>44201</v>
      </c>
      <c r="O133" s="270">
        <v>44208</v>
      </c>
      <c r="P133" s="270">
        <v>44215</v>
      </c>
      <c r="Q133" s="270">
        <v>44222</v>
      </c>
    </row>
    <row r="134" spans="1:17">
      <c r="A134" s="12">
        <v>1</v>
      </c>
      <c r="B134" s="152"/>
      <c r="C134" s="153"/>
      <c r="D134" s="154"/>
      <c r="E134" s="209"/>
      <c r="F134" s="218"/>
      <c r="G134" s="245"/>
      <c r="H134" s="249"/>
      <c r="I134" s="245"/>
      <c r="J134" s="249"/>
      <c r="K134" s="245"/>
      <c r="L134" s="245"/>
      <c r="M134" s="243"/>
      <c r="N134" s="244"/>
      <c r="O134" s="245"/>
      <c r="P134" s="245"/>
      <c r="Q134" s="245"/>
    </row>
    <row r="135" spans="1:17">
      <c r="A135" s="12">
        <v>2</v>
      </c>
      <c r="B135" s="63"/>
      <c r="C135" s="148"/>
      <c r="D135" s="149"/>
      <c r="E135" s="208"/>
      <c r="F135" s="124"/>
      <c r="G135" s="245"/>
      <c r="H135" s="249"/>
      <c r="I135" s="245"/>
      <c r="J135" s="249"/>
      <c r="K135" s="245"/>
      <c r="L135" s="245"/>
      <c r="M135" s="243"/>
      <c r="N135" s="244"/>
      <c r="O135" s="245"/>
      <c r="P135" s="245"/>
      <c r="Q135" s="245"/>
    </row>
    <row r="136" spans="1:17">
      <c r="A136" s="12">
        <v>3</v>
      </c>
      <c r="B136" s="63"/>
      <c r="C136" s="148"/>
      <c r="D136" s="149"/>
      <c r="E136" s="208"/>
      <c r="F136" s="124"/>
      <c r="G136" s="245"/>
      <c r="H136" s="249"/>
      <c r="I136" s="245"/>
      <c r="J136" s="249"/>
      <c r="K136" s="245"/>
      <c r="L136" s="245"/>
      <c r="M136" s="243"/>
      <c r="N136" s="244"/>
      <c r="O136" s="245"/>
      <c r="P136" s="245"/>
      <c r="Q136" s="245"/>
    </row>
    <row r="137" spans="1:17">
      <c r="A137" s="12">
        <v>4</v>
      </c>
      <c r="B137" s="152"/>
      <c r="C137" s="153"/>
      <c r="D137" s="154"/>
      <c r="E137" s="209"/>
      <c r="F137" s="218"/>
      <c r="G137" s="245"/>
      <c r="H137" s="249"/>
      <c r="I137" s="245"/>
      <c r="J137" s="249"/>
      <c r="K137" s="246"/>
      <c r="L137" s="246"/>
      <c r="M137" s="243"/>
      <c r="N137" s="244"/>
      <c r="O137" s="245"/>
      <c r="P137" s="245"/>
      <c r="Q137" s="245"/>
    </row>
    <row r="138" spans="1:17">
      <c r="A138" s="12">
        <v>5</v>
      </c>
      <c r="B138" s="63"/>
      <c r="C138" s="148"/>
      <c r="D138" s="149"/>
      <c r="E138" s="208"/>
      <c r="F138" s="124"/>
      <c r="G138" s="249"/>
      <c r="H138" s="249"/>
      <c r="I138" s="249"/>
      <c r="J138" s="249"/>
      <c r="K138" s="246"/>
      <c r="L138" s="246"/>
      <c r="M138" s="243"/>
      <c r="N138" s="243"/>
      <c r="O138" s="245"/>
      <c r="P138" s="245"/>
      <c r="Q138" s="245"/>
    </row>
    <row r="139" spans="1:17">
      <c r="A139" s="12">
        <v>6</v>
      </c>
      <c r="B139" s="63"/>
      <c r="C139" s="148"/>
      <c r="D139" s="149"/>
      <c r="E139" s="208"/>
      <c r="F139" s="124"/>
      <c r="G139" s="249"/>
      <c r="H139" s="249"/>
      <c r="I139" s="249"/>
      <c r="J139" s="249"/>
      <c r="K139" s="251"/>
      <c r="L139" s="245"/>
      <c r="M139" s="243"/>
      <c r="N139" s="244"/>
      <c r="O139" s="245"/>
      <c r="P139" s="245"/>
      <c r="Q139" s="245"/>
    </row>
    <row r="140" spans="1:17">
      <c r="A140" s="12">
        <v>7</v>
      </c>
      <c r="B140" s="63"/>
      <c r="C140" s="84"/>
      <c r="D140" s="85"/>
      <c r="E140" s="208"/>
      <c r="F140" s="124"/>
      <c r="G140" s="245"/>
      <c r="H140" s="249"/>
      <c r="I140" s="245"/>
      <c r="J140" s="249"/>
      <c r="K140" s="252"/>
      <c r="L140" s="245"/>
      <c r="M140" s="243"/>
      <c r="N140" s="244"/>
      <c r="O140" s="245"/>
      <c r="P140" s="245"/>
      <c r="Q140" s="245"/>
    </row>
    <row r="141" spans="1:17">
      <c r="A141" s="12">
        <v>8</v>
      </c>
      <c r="B141" s="63"/>
      <c r="C141" s="148"/>
      <c r="D141" s="149"/>
      <c r="E141" s="208"/>
      <c r="F141" s="124"/>
      <c r="G141" s="245"/>
      <c r="H141" s="249"/>
      <c r="I141" s="245"/>
      <c r="J141" s="249"/>
      <c r="K141" s="252"/>
      <c r="L141" s="245"/>
      <c r="M141" s="243"/>
      <c r="N141" s="244"/>
      <c r="O141" s="245"/>
      <c r="P141" s="245"/>
      <c r="Q141" s="245"/>
    </row>
    <row r="142" spans="1:17">
      <c r="A142" s="12">
        <v>9</v>
      </c>
      <c r="B142" s="152"/>
      <c r="C142" s="153"/>
      <c r="D142" s="154"/>
      <c r="E142" s="208"/>
      <c r="F142" s="218"/>
      <c r="G142" s="249"/>
      <c r="H142" s="249"/>
      <c r="I142" s="249"/>
      <c r="J142" s="249"/>
      <c r="K142" s="245"/>
      <c r="L142" s="245"/>
      <c r="M142" s="243"/>
      <c r="N142" s="244"/>
      <c r="O142" s="246"/>
      <c r="P142" s="245"/>
      <c r="Q142" s="245"/>
    </row>
    <row r="143" spans="1:17">
      <c r="A143" s="12">
        <v>10</v>
      </c>
      <c r="B143" s="152"/>
      <c r="C143" s="153"/>
      <c r="D143" s="154"/>
      <c r="E143" s="208"/>
      <c r="F143" s="124"/>
      <c r="G143" s="245"/>
      <c r="H143" s="249"/>
      <c r="I143" s="245"/>
      <c r="J143" s="249"/>
      <c r="K143" s="253"/>
      <c r="L143" s="253"/>
      <c r="M143" s="243"/>
      <c r="N143" s="244"/>
      <c r="O143" s="245"/>
      <c r="P143" s="245"/>
      <c r="Q143" s="245"/>
    </row>
    <row r="144" spans="1:17">
      <c r="A144" s="12">
        <v>11</v>
      </c>
      <c r="B144" s="63"/>
      <c r="C144" s="84"/>
      <c r="D144" s="85"/>
      <c r="E144" s="13"/>
      <c r="F144" s="13"/>
      <c r="G144" s="245"/>
      <c r="H144" s="245"/>
      <c r="I144" s="245"/>
      <c r="J144" s="245"/>
      <c r="K144" s="245"/>
      <c r="L144" s="245"/>
      <c r="M144" s="244"/>
      <c r="N144" s="244"/>
      <c r="O144" s="245"/>
      <c r="P144" s="245"/>
      <c r="Q144" s="245"/>
    </row>
    <row r="150" spans="1:17" ht="16.5">
      <c r="A150" s="7"/>
      <c r="B150" s="106"/>
      <c r="C150" s="106"/>
      <c r="D150" s="106"/>
      <c r="E150" s="8"/>
      <c r="F150" s="8"/>
      <c r="G150" s="248"/>
      <c r="H150" s="248"/>
      <c r="I150" s="248"/>
      <c r="J150" s="247"/>
      <c r="K150" s="247"/>
      <c r="L150" s="247"/>
    </row>
    <row r="151" spans="1:17" ht="16.5">
      <c r="A151" s="7"/>
      <c r="B151" s="8"/>
      <c r="C151" s="8"/>
      <c r="D151" s="8"/>
      <c r="E151" s="8"/>
      <c r="F151" s="8"/>
      <c r="G151" s="248"/>
      <c r="H151" s="248"/>
      <c r="I151" s="248"/>
      <c r="J151" s="247"/>
      <c r="K151" s="247"/>
      <c r="L151" s="247"/>
    </row>
    <row r="152" spans="1:17" ht="18.75">
      <c r="A152" s="7"/>
      <c r="B152" s="2" t="s">
        <v>600</v>
      </c>
      <c r="C152" s="11"/>
      <c r="D152" s="11"/>
      <c r="E152" s="8"/>
      <c r="F152" s="8"/>
      <c r="G152" s="248"/>
      <c r="H152" s="248"/>
      <c r="I152" s="248"/>
      <c r="J152" s="247"/>
      <c r="K152" s="247"/>
      <c r="L152" s="247"/>
    </row>
    <row r="153" spans="1:17" ht="16.5">
      <c r="A153" s="7"/>
      <c r="B153" s="8"/>
      <c r="C153" s="8"/>
      <c r="D153" s="8"/>
      <c r="E153" s="8"/>
      <c r="F153" s="262"/>
      <c r="G153" s="242">
        <v>44510</v>
      </c>
      <c r="H153" s="262">
        <v>44517</v>
      </c>
      <c r="I153" s="242">
        <v>44524</v>
      </c>
      <c r="J153" s="262">
        <v>44531</v>
      </c>
      <c r="K153" s="242">
        <v>44538</v>
      </c>
      <c r="L153" s="262">
        <v>44545</v>
      </c>
      <c r="M153" s="270">
        <v>44552</v>
      </c>
      <c r="N153" s="270">
        <v>44201</v>
      </c>
      <c r="O153" s="270">
        <v>44208</v>
      </c>
      <c r="P153" s="270">
        <v>44215</v>
      </c>
      <c r="Q153" s="270">
        <v>44222</v>
      </c>
    </row>
    <row r="154" spans="1:17">
      <c r="A154" s="12">
        <v>1</v>
      </c>
      <c r="B154" s="63"/>
      <c r="C154" s="84"/>
      <c r="D154" s="85"/>
      <c r="E154" s="208"/>
      <c r="F154" s="124"/>
      <c r="G154" s="245"/>
      <c r="H154" s="249"/>
      <c r="I154" s="245"/>
      <c r="J154" s="249"/>
      <c r="K154" s="249"/>
      <c r="L154" s="249"/>
      <c r="M154" s="243"/>
      <c r="N154" s="244"/>
      <c r="O154" s="245"/>
      <c r="P154" s="245"/>
      <c r="Q154" s="245"/>
    </row>
    <row r="155" spans="1:17">
      <c r="A155" s="12">
        <v>2</v>
      </c>
      <c r="B155" s="63"/>
      <c r="C155" s="84"/>
      <c r="D155" s="85"/>
      <c r="E155" s="208"/>
      <c r="F155" s="124"/>
      <c r="G155" s="245"/>
      <c r="H155" s="249"/>
      <c r="I155" s="245"/>
      <c r="J155" s="249"/>
      <c r="K155" s="249"/>
      <c r="L155" s="249"/>
      <c r="M155" s="243"/>
      <c r="N155" s="244"/>
      <c r="O155" s="245"/>
      <c r="P155" s="245"/>
      <c r="Q155" s="245"/>
    </row>
    <row r="156" spans="1:17">
      <c r="A156" s="12">
        <v>3</v>
      </c>
      <c r="B156" s="63"/>
      <c r="C156" s="84"/>
      <c r="D156" s="85"/>
      <c r="E156" s="208"/>
      <c r="F156" s="124"/>
      <c r="G156" s="245"/>
      <c r="H156" s="249"/>
      <c r="I156" s="245"/>
      <c r="J156" s="249"/>
      <c r="K156" s="249"/>
      <c r="L156" s="249"/>
      <c r="M156" s="243"/>
      <c r="N156" s="244"/>
      <c r="O156" s="245"/>
      <c r="P156" s="245"/>
      <c r="Q156" s="245"/>
    </row>
    <row r="157" spans="1:17">
      <c r="A157" s="12">
        <v>4</v>
      </c>
      <c r="B157" s="63"/>
      <c r="C157" s="84"/>
      <c r="D157" s="85"/>
      <c r="E157" s="208"/>
      <c r="F157" s="124"/>
      <c r="G157" s="245"/>
      <c r="H157" s="249"/>
      <c r="I157" s="245"/>
      <c r="J157" s="249"/>
      <c r="K157" s="249"/>
      <c r="L157" s="249"/>
      <c r="M157" s="243"/>
      <c r="N157" s="244"/>
      <c r="O157" s="245"/>
      <c r="P157" s="245"/>
      <c r="Q157" s="245"/>
    </row>
    <row r="158" spans="1:17">
      <c r="A158" s="12">
        <v>5</v>
      </c>
      <c r="B158" s="63"/>
      <c r="C158" s="84"/>
      <c r="D158" s="85"/>
      <c r="E158" s="208"/>
      <c r="F158" s="124"/>
      <c r="G158" s="249"/>
      <c r="H158" s="249"/>
      <c r="I158" s="249"/>
      <c r="J158" s="249"/>
      <c r="K158" s="249"/>
      <c r="L158" s="249"/>
      <c r="M158" s="243"/>
      <c r="N158" s="243"/>
      <c r="O158" s="245"/>
      <c r="P158" s="245"/>
      <c r="Q158" s="245"/>
    </row>
    <row r="159" spans="1:17">
      <c r="A159" s="12">
        <v>6</v>
      </c>
      <c r="B159" s="63"/>
      <c r="C159" s="84"/>
      <c r="D159" s="85"/>
      <c r="E159" s="208"/>
      <c r="F159" s="124"/>
      <c r="G159" s="249"/>
      <c r="H159" s="249"/>
      <c r="I159" s="249"/>
      <c r="J159" s="249"/>
      <c r="K159" s="245"/>
      <c r="L159" s="249"/>
      <c r="M159" s="243"/>
      <c r="N159" s="244"/>
      <c r="O159" s="245"/>
      <c r="P159" s="245"/>
      <c r="Q159" s="245"/>
    </row>
    <row r="160" spans="1:17">
      <c r="A160" s="12">
        <v>7</v>
      </c>
      <c r="B160" s="63"/>
      <c r="C160" s="84"/>
      <c r="D160" s="85"/>
      <c r="E160" s="208"/>
      <c r="F160" s="124"/>
      <c r="G160" s="245"/>
      <c r="H160" s="249"/>
      <c r="I160" s="245"/>
      <c r="J160" s="249"/>
      <c r="K160" s="245"/>
      <c r="L160" s="249"/>
      <c r="M160" s="243"/>
      <c r="N160" s="244"/>
      <c r="O160" s="245"/>
      <c r="P160" s="245"/>
      <c r="Q160" s="245"/>
    </row>
    <row r="161" spans="1:17">
      <c r="A161" s="12">
        <v>8</v>
      </c>
      <c r="B161" s="63"/>
      <c r="C161" s="84"/>
      <c r="D161" s="85"/>
      <c r="E161" s="208"/>
      <c r="F161" s="124"/>
      <c r="G161" s="245"/>
      <c r="H161" s="249"/>
      <c r="I161" s="245"/>
      <c r="J161" s="249"/>
      <c r="K161" s="247"/>
      <c r="L161" s="249"/>
      <c r="M161" s="243"/>
      <c r="N161" s="244"/>
      <c r="O161" s="245"/>
      <c r="P161" s="245"/>
      <c r="Q161" s="245"/>
    </row>
    <row r="162" spans="1:17">
      <c r="A162" s="12">
        <v>9</v>
      </c>
      <c r="B162" s="63"/>
      <c r="C162" s="84"/>
      <c r="D162" s="85"/>
      <c r="E162" s="207"/>
      <c r="F162" s="124"/>
      <c r="G162" s="249"/>
      <c r="H162" s="249"/>
      <c r="I162" s="249"/>
      <c r="J162" s="249"/>
      <c r="K162" s="245"/>
      <c r="L162" s="245"/>
      <c r="M162" s="243"/>
      <c r="N162" s="244"/>
      <c r="O162" s="246"/>
      <c r="P162" s="245"/>
      <c r="Q162" s="245"/>
    </row>
    <row r="163" spans="1:17">
      <c r="A163" s="12">
        <v>10</v>
      </c>
      <c r="B163" s="63"/>
      <c r="C163" s="84"/>
      <c r="D163" s="85"/>
      <c r="E163" s="208"/>
      <c r="F163" s="124"/>
      <c r="G163" s="245"/>
      <c r="H163" s="249"/>
      <c r="I163" s="245"/>
      <c r="J163" s="249"/>
      <c r="K163" s="245"/>
      <c r="L163" s="245"/>
      <c r="M163" s="243"/>
      <c r="N163" s="244"/>
      <c r="O163" s="245"/>
      <c r="P163" s="245"/>
      <c r="Q163" s="245"/>
    </row>
    <row r="164" spans="1:17">
      <c r="A164" s="12"/>
      <c r="B164" s="63"/>
      <c r="C164" s="84"/>
      <c r="D164" s="85"/>
      <c r="E164" s="13"/>
      <c r="F164" s="13"/>
      <c r="G164" s="245"/>
      <c r="H164" s="245"/>
      <c r="I164" s="245"/>
      <c r="J164" s="245"/>
      <c r="K164" s="245"/>
      <c r="L164" s="245"/>
      <c r="M164" s="244"/>
      <c r="N164" s="244"/>
      <c r="O164" s="245"/>
      <c r="P164" s="245"/>
      <c r="Q164" s="245"/>
    </row>
    <row r="165" spans="1:17">
      <c r="A165" s="83"/>
      <c r="E165" s="8"/>
      <c r="F165" s="8"/>
      <c r="G165" s="248"/>
      <c r="H165" s="248"/>
      <c r="I165" s="248"/>
      <c r="J165" s="247"/>
      <c r="K165" s="247"/>
      <c r="L165" s="247"/>
    </row>
    <row r="166" spans="1:17" ht="16.5">
      <c r="A166" s="7"/>
      <c r="B166" s="8"/>
      <c r="C166" s="8"/>
      <c r="D166" s="8"/>
      <c r="E166" s="8"/>
      <c r="F166" s="8"/>
      <c r="G166" s="248"/>
      <c r="H166" s="248"/>
      <c r="I166" s="248"/>
      <c r="J166" s="247"/>
      <c r="K166" s="247"/>
      <c r="L166" s="247"/>
    </row>
    <row r="167" spans="1:17" ht="16.5">
      <c r="A167" s="7"/>
      <c r="B167" s="8"/>
      <c r="C167" s="8"/>
      <c r="D167" s="8"/>
      <c r="E167" s="8"/>
      <c r="F167" s="8"/>
      <c r="G167" s="248"/>
      <c r="H167" s="248"/>
      <c r="I167" s="248"/>
      <c r="J167" s="247"/>
      <c r="K167" s="247"/>
      <c r="L167" s="247"/>
    </row>
    <row r="168" spans="1:17" ht="18.75">
      <c r="A168" s="7"/>
      <c r="B168" s="2" t="s">
        <v>32</v>
      </c>
      <c r="C168" s="11"/>
      <c r="D168" s="11"/>
      <c r="E168" s="8"/>
      <c r="F168" s="8"/>
      <c r="G168" s="248"/>
      <c r="H168" s="248"/>
      <c r="I168" s="248"/>
      <c r="J168" s="247"/>
      <c r="K168" s="247"/>
      <c r="L168" s="247"/>
    </row>
    <row r="169" spans="1:17" ht="16.5">
      <c r="A169" s="7"/>
      <c r="B169" s="8"/>
      <c r="C169" s="8"/>
      <c r="D169" s="8"/>
      <c r="E169" s="8"/>
      <c r="F169" s="262"/>
      <c r="G169" s="242">
        <v>44510</v>
      </c>
      <c r="H169" s="262">
        <v>44517</v>
      </c>
      <c r="I169" s="242">
        <v>44524</v>
      </c>
      <c r="J169" s="262">
        <v>44531</v>
      </c>
      <c r="K169" s="242">
        <v>44538</v>
      </c>
      <c r="L169" s="262">
        <v>44545</v>
      </c>
      <c r="M169" s="270">
        <v>44552</v>
      </c>
      <c r="N169" s="270">
        <v>44201</v>
      </c>
      <c r="O169" s="270">
        <v>44208</v>
      </c>
      <c r="P169" s="270">
        <v>44215</v>
      </c>
      <c r="Q169" s="270">
        <v>44222</v>
      </c>
    </row>
    <row r="170" spans="1:17">
      <c r="A170" s="12">
        <v>1</v>
      </c>
      <c r="B170" s="63"/>
      <c r="C170" s="84"/>
      <c r="D170" s="85"/>
      <c r="E170" s="209"/>
      <c r="F170" s="218"/>
      <c r="G170" s="245"/>
      <c r="H170" s="249"/>
      <c r="I170" s="245"/>
      <c r="J170" s="249"/>
      <c r="K170" s="249"/>
      <c r="L170" s="249"/>
      <c r="M170" s="249"/>
      <c r="N170" s="245"/>
      <c r="O170" s="249"/>
      <c r="P170" s="249"/>
      <c r="Q170" s="249"/>
    </row>
    <row r="171" spans="1:17">
      <c r="A171" s="12">
        <v>2</v>
      </c>
      <c r="B171" s="26"/>
      <c r="C171" s="13"/>
      <c r="D171" s="13"/>
      <c r="E171" s="209"/>
      <c r="F171" s="218"/>
      <c r="G171" s="245"/>
      <c r="H171" s="249"/>
      <c r="I171" s="245"/>
      <c r="J171" s="249"/>
      <c r="K171" s="249"/>
      <c r="L171" s="249"/>
      <c r="M171" s="249"/>
      <c r="N171" s="245"/>
      <c r="O171" s="249"/>
      <c r="P171" s="249"/>
      <c r="Q171" s="249"/>
    </row>
    <row r="172" spans="1:17">
      <c r="A172" s="12">
        <v>3</v>
      </c>
      <c r="B172" s="63"/>
      <c r="C172" s="148"/>
      <c r="D172" s="149"/>
      <c r="E172" s="209"/>
      <c r="F172" s="218"/>
      <c r="G172" s="245"/>
      <c r="H172" s="249"/>
      <c r="I172" s="245"/>
      <c r="J172" s="249"/>
      <c r="K172" s="249"/>
      <c r="L172" s="249"/>
      <c r="M172" s="249"/>
      <c r="N172" s="245"/>
      <c r="O172" s="249"/>
      <c r="P172" s="249"/>
      <c r="Q172" s="249"/>
    </row>
    <row r="173" spans="1:17">
      <c r="A173" s="12">
        <v>4</v>
      </c>
      <c r="B173" s="63"/>
      <c r="C173" s="84"/>
      <c r="D173" s="85"/>
      <c r="E173" s="209"/>
      <c r="F173" s="165"/>
      <c r="G173" s="245"/>
      <c r="H173" s="249"/>
      <c r="I173" s="245"/>
      <c r="J173" s="249"/>
      <c r="K173" s="249"/>
      <c r="L173" s="249"/>
      <c r="M173" s="249"/>
      <c r="N173" s="245"/>
      <c r="O173" s="249"/>
      <c r="P173" s="249"/>
      <c r="Q173" s="249"/>
    </row>
    <row r="174" spans="1:17">
      <c r="A174" s="12">
        <v>5</v>
      </c>
      <c r="B174" s="232"/>
      <c r="C174" s="233"/>
      <c r="D174" s="234"/>
      <c r="E174" s="209"/>
      <c r="F174" s="124"/>
      <c r="G174" s="249"/>
      <c r="H174" s="249"/>
      <c r="I174" s="249"/>
      <c r="J174" s="249"/>
      <c r="K174" s="245"/>
      <c r="L174" s="245"/>
      <c r="M174" s="249"/>
      <c r="N174" s="249"/>
      <c r="O174" s="249"/>
      <c r="P174" s="245"/>
      <c r="Q174" s="245"/>
    </row>
    <row r="175" spans="1:17">
      <c r="A175" s="12">
        <v>6</v>
      </c>
      <c r="B175" s="63"/>
      <c r="C175" s="148"/>
      <c r="D175" s="149"/>
      <c r="E175" s="209"/>
      <c r="F175" s="218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</row>
    <row r="176" spans="1:17">
      <c r="A176" s="12">
        <v>7</v>
      </c>
      <c r="B176" s="120"/>
      <c r="C176" s="124"/>
      <c r="D176" s="125"/>
      <c r="E176" s="209"/>
      <c r="F176" s="218"/>
      <c r="G176" s="245"/>
      <c r="H176" s="249"/>
      <c r="I176" s="245"/>
      <c r="J176" s="249"/>
      <c r="K176" s="249"/>
      <c r="L176" s="249"/>
      <c r="M176" s="249"/>
      <c r="N176" s="245"/>
      <c r="O176" s="249"/>
      <c r="P176" s="249"/>
      <c r="Q176" s="249"/>
    </row>
    <row r="177" spans="1:17">
      <c r="A177" s="12">
        <v>8</v>
      </c>
      <c r="B177" s="63"/>
      <c r="C177" s="148"/>
      <c r="D177" s="149"/>
      <c r="E177" s="209"/>
      <c r="F177" s="218"/>
      <c r="G177" s="245"/>
      <c r="H177" s="249"/>
      <c r="I177" s="245"/>
      <c r="J177" s="249"/>
      <c r="K177" s="249"/>
      <c r="L177" s="249"/>
      <c r="M177" s="249"/>
      <c r="N177" s="245"/>
      <c r="O177" s="249"/>
      <c r="P177" s="249"/>
      <c r="Q177" s="249"/>
    </row>
    <row r="178" spans="1:17">
      <c r="A178" s="12">
        <v>9</v>
      </c>
      <c r="B178" s="63"/>
      <c r="C178" s="84"/>
      <c r="D178" s="85"/>
      <c r="E178" s="120"/>
      <c r="F178" s="124"/>
      <c r="G178" s="249"/>
      <c r="H178" s="249"/>
      <c r="I178" s="249"/>
      <c r="J178" s="249"/>
      <c r="K178" s="245"/>
      <c r="L178" s="245"/>
      <c r="M178" s="249"/>
      <c r="N178" s="249"/>
      <c r="O178" s="249"/>
      <c r="P178" s="245"/>
      <c r="Q178" s="245"/>
    </row>
    <row r="182" spans="1:17">
      <c r="A182" s="236"/>
      <c r="C182" s="8"/>
      <c r="D182" s="8"/>
      <c r="E182" s="123"/>
      <c r="F182" s="123"/>
      <c r="G182" s="247"/>
      <c r="H182" s="254"/>
      <c r="I182" s="247"/>
      <c r="J182" s="254"/>
      <c r="K182" s="247"/>
      <c r="L182" s="254"/>
    </row>
    <row r="183" spans="1:17">
      <c r="A183" s="236"/>
      <c r="B183" s="206"/>
      <c r="C183" s="24"/>
      <c r="D183" s="24"/>
      <c r="E183" s="24"/>
      <c r="F183" s="24"/>
      <c r="G183" s="247"/>
      <c r="H183" s="247"/>
      <c r="I183" s="247"/>
      <c r="J183" s="247"/>
      <c r="K183" s="254"/>
      <c r="L183" s="254"/>
    </row>
    <row r="184" spans="1:17" ht="16.5">
      <c r="A184" s="7"/>
      <c r="C184" s="8"/>
      <c r="D184" s="8"/>
      <c r="E184" s="206"/>
      <c r="F184" s="8"/>
      <c r="G184" s="248"/>
      <c r="H184" s="248"/>
      <c r="I184" s="248"/>
      <c r="J184" s="247"/>
      <c r="K184" s="247"/>
      <c r="L184" s="247"/>
    </row>
    <row r="185" spans="1:17" ht="16.5">
      <c r="A185" s="7"/>
      <c r="B185" s="8"/>
      <c r="C185" s="8"/>
      <c r="D185" s="8"/>
      <c r="E185" s="8"/>
      <c r="F185" s="8"/>
      <c r="G185" s="248"/>
      <c r="H185" s="248"/>
      <c r="I185" s="248"/>
      <c r="J185" s="247"/>
      <c r="K185" s="247"/>
      <c r="L185" s="247"/>
    </row>
    <row r="186" spans="1:17" ht="16.5">
      <c r="A186" s="7"/>
      <c r="B186" s="8"/>
      <c r="C186" s="8"/>
      <c r="D186" s="8"/>
      <c r="E186" s="8"/>
      <c r="F186" s="8"/>
      <c r="G186" s="248"/>
      <c r="H186" s="248"/>
      <c r="I186" s="248"/>
      <c r="J186" s="247"/>
      <c r="K186" s="247"/>
      <c r="L186" s="247"/>
    </row>
    <row r="187" spans="1:17" ht="18.75">
      <c r="A187" s="257"/>
      <c r="B187" s="258"/>
      <c r="C187" s="259"/>
      <c r="D187" s="259"/>
      <c r="E187" s="162"/>
      <c r="F187" s="162"/>
      <c r="G187" s="248"/>
      <c r="H187" s="248"/>
      <c r="I187" s="248"/>
      <c r="J187" s="248"/>
      <c r="K187" s="248"/>
      <c r="L187" s="248"/>
      <c r="M187" s="123"/>
      <c r="N187" s="123"/>
    </row>
    <row r="188" spans="1:17" ht="16.5">
      <c r="A188" s="257"/>
      <c r="B188" s="162"/>
      <c r="C188" s="162"/>
      <c r="D188" s="162"/>
      <c r="E188" s="162"/>
      <c r="F188" s="162"/>
      <c r="G188" s="242"/>
      <c r="H188" s="242"/>
      <c r="I188" s="242"/>
      <c r="J188" s="242"/>
      <c r="K188" s="242"/>
      <c r="L188" s="242"/>
      <c r="M188" s="123"/>
      <c r="N188" s="123"/>
    </row>
    <row r="189" spans="1:17">
      <c r="A189" s="260"/>
      <c r="B189" s="123"/>
      <c r="C189" s="123"/>
      <c r="D189" s="123"/>
      <c r="E189" s="123"/>
      <c r="F189" s="123"/>
      <c r="G189" s="248"/>
      <c r="H189" s="261"/>
      <c r="I189" s="248"/>
      <c r="J189" s="261"/>
      <c r="K189" s="248"/>
      <c r="L189" s="261"/>
      <c r="M189" s="123"/>
      <c r="N189" s="123"/>
    </row>
    <row r="190" spans="1:17">
      <c r="A190" s="260"/>
      <c r="B190" s="123"/>
      <c r="C190" s="123"/>
      <c r="D190" s="123"/>
      <c r="E190" s="123"/>
      <c r="F190" s="123"/>
      <c r="G190" s="248"/>
      <c r="H190" s="261"/>
      <c r="I190" s="248"/>
      <c r="J190" s="261"/>
      <c r="K190" s="248"/>
      <c r="L190" s="261"/>
      <c r="M190" s="123"/>
      <c r="N190" s="123"/>
    </row>
    <row r="191" spans="1:17">
      <c r="A191" s="260"/>
      <c r="B191" s="123"/>
      <c r="C191" s="123"/>
      <c r="D191" s="123"/>
      <c r="E191" s="123"/>
      <c r="F191" s="123"/>
      <c r="G191" s="248"/>
      <c r="H191" s="261"/>
      <c r="I191" s="248"/>
      <c r="J191" s="261"/>
      <c r="K191" s="248"/>
      <c r="L191" s="261"/>
      <c r="M191" s="123"/>
      <c r="N191" s="123"/>
    </row>
    <row r="192" spans="1:17">
      <c r="A192" s="260"/>
      <c r="B192" s="123"/>
      <c r="C192" s="123"/>
      <c r="D192" s="123"/>
      <c r="E192" s="123"/>
      <c r="F192" s="123"/>
      <c r="G192" s="248"/>
      <c r="H192" s="261"/>
      <c r="I192" s="248"/>
      <c r="J192" s="261"/>
      <c r="K192" s="248"/>
      <c r="L192" s="261"/>
      <c r="M192" s="123"/>
      <c r="N192" s="123"/>
    </row>
    <row r="193" spans="1:14">
      <c r="A193" s="260"/>
      <c r="B193" s="123"/>
      <c r="C193" s="123"/>
      <c r="D193" s="123"/>
      <c r="E193" s="123"/>
      <c r="F193" s="255"/>
      <c r="G193" s="261"/>
      <c r="H193" s="261"/>
      <c r="I193" s="261"/>
      <c r="J193" s="261"/>
      <c r="K193" s="261"/>
      <c r="L193" s="261"/>
      <c r="M193" s="123"/>
      <c r="N193" s="123"/>
    </row>
    <row r="194" spans="1:14">
      <c r="A194" s="260"/>
      <c r="B194" s="255"/>
      <c r="C194" s="256"/>
      <c r="D194" s="256"/>
      <c r="E194" s="255"/>
      <c r="F194" s="256"/>
      <c r="G194" s="261"/>
      <c r="H194" s="261"/>
      <c r="I194" s="261"/>
      <c r="J194" s="261"/>
      <c r="K194" s="261"/>
      <c r="L194" s="261"/>
      <c r="M194" s="123"/>
      <c r="N194" s="123"/>
    </row>
    <row r="195" spans="1:14">
      <c r="A195" s="260"/>
      <c r="B195" s="123"/>
      <c r="C195" s="162"/>
      <c r="D195" s="162"/>
      <c r="E195" s="123"/>
      <c r="F195" s="123"/>
      <c r="G195" s="248"/>
      <c r="H195" s="261"/>
      <c r="I195" s="248"/>
      <c r="J195" s="261"/>
      <c r="K195" s="248"/>
      <c r="L195" s="261"/>
      <c r="M195" s="123"/>
      <c r="N195" s="123"/>
    </row>
    <row r="196" spans="1:14">
      <c r="A196" s="260"/>
      <c r="B196" s="123"/>
      <c r="C196" s="123"/>
      <c r="D196" s="123"/>
      <c r="E196" s="123"/>
      <c r="F196" s="123"/>
      <c r="G196" s="248"/>
      <c r="H196" s="261"/>
      <c r="I196" s="248"/>
      <c r="J196" s="261"/>
      <c r="K196" s="248"/>
      <c r="L196" s="261"/>
      <c r="M196" s="123"/>
      <c r="N196" s="123"/>
    </row>
    <row r="197" spans="1:14">
      <c r="A197" s="260"/>
      <c r="B197" s="255"/>
      <c r="C197" s="256"/>
      <c r="D197" s="256"/>
      <c r="E197" s="256"/>
      <c r="F197" s="256"/>
      <c r="G197" s="261"/>
      <c r="H197" s="261"/>
      <c r="I197" s="261"/>
      <c r="J197" s="261"/>
      <c r="K197" s="261"/>
      <c r="L197" s="261"/>
      <c r="M197" s="123"/>
      <c r="N197" s="123"/>
    </row>
    <row r="198" spans="1:14">
      <c r="A198" s="260"/>
      <c r="B198" s="123"/>
      <c r="C198" s="123"/>
      <c r="D198" s="123"/>
      <c r="E198" s="162"/>
      <c r="F198" s="162"/>
      <c r="G198" s="248"/>
      <c r="H198" s="261"/>
      <c r="I198" s="248"/>
      <c r="J198" s="261"/>
      <c r="K198" s="248"/>
      <c r="L198" s="261"/>
      <c r="M198" s="123"/>
      <c r="N198" s="123"/>
    </row>
    <row r="199" spans="1:14">
      <c r="A199" s="260"/>
      <c r="B199" s="123"/>
      <c r="C199" s="123"/>
      <c r="D199" s="123"/>
      <c r="E199" s="162"/>
      <c r="F199" s="162"/>
      <c r="G199" s="248"/>
      <c r="H199" s="248"/>
      <c r="I199" s="248"/>
      <c r="J199" s="248"/>
      <c r="K199" s="248"/>
      <c r="L199" s="248"/>
      <c r="M199" s="123"/>
      <c r="N199" s="123"/>
    </row>
    <row r="200" spans="1:14" ht="18.75">
      <c r="A200" s="1"/>
      <c r="B200" s="2" t="s">
        <v>20</v>
      </c>
      <c r="C200" s="3"/>
      <c r="D200" s="3"/>
      <c r="E200" s="123"/>
      <c r="F200" s="2" t="s">
        <v>22</v>
      </c>
      <c r="G200" s="3"/>
      <c r="H200" s="3"/>
      <c r="I200" s="123"/>
      <c r="K200" s="2" t="s">
        <v>24</v>
      </c>
      <c r="L200" s="3"/>
      <c r="M200" s="3"/>
    </row>
    <row r="201" spans="1:14" ht="16.5">
      <c r="A201" s="1"/>
      <c r="B201" s="4"/>
      <c r="C201" s="4"/>
      <c r="D201" s="4"/>
      <c r="F201" s="1"/>
      <c r="H201" s="4"/>
      <c r="I201" s="4"/>
      <c r="K201" s="1"/>
      <c r="L201" s="4"/>
      <c r="M201" s="4"/>
      <c r="N201" s="4"/>
    </row>
    <row r="202" spans="1:14">
      <c r="A202" s="5">
        <v>1</v>
      </c>
      <c r="B202" s="63" t="s">
        <v>450</v>
      </c>
      <c r="C202" s="84"/>
      <c r="D202" s="85"/>
      <c r="F202" s="5">
        <v>1</v>
      </c>
      <c r="G202" s="63" t="s">
        <v>356</v>
      </c>
      <c r="H202" s="65"/>
      <c r="I202" s="66"/>
      <c r="K202" s="5">
        <v>1</v>
      </c>
      <c r="L202" s="63" t="s">
        <v>228</v>
      </c>
      <c r="M202" s="65"/>
      <c r="N202" s="66"/>
    </row>
    <row r="203" spans="1:14">
      <c r="A203" s="5">
        <v>2</v>
      </c>
      <c r="B203" s="63" t="s">
        <v>471</v>
      </c>
      <c r="C203" s="65"/>
      <c r="D203" s="66"/>
      <c r="F203" s="5">
        <v>2</v>
      </c>
      <c r="G203" s="63" t="s">
        <v>364</v>
      </c>
      <c r="H203" s="84"/>
      <c r="I203" s="85"/>
      <c r="K203" s="5">
        <v>2</v>
      </c>
      <c r="L203" s="63" t="s">
        <v>452</v>
      </c>
      <c r="M203" s="84"/>
      <c r="N203" s="85"/>
    </row>
    <row r="204" spans="1:14">
      <c r="A204" s="5">
        <v>3</v>
      </c>
      <c r="B204" s="63" t="s">
        <v>525</v>
      </c>
      <c r="C204" s="65"/>
      <c r="D204" s="66"/>
      <c r="F204" s="5">
        <v>3</v>
      </c>
      <c r="G204" s="63" t="s">
        <v>365</v>
      </c>
      <c r="H204" s="65"/>
      <c r="I204" s="66"/>
      <c r="K204" s="5">
        <v>3</v>
      </c>
      <c r="L204" s="63" t="s">
        <v>594</v>
      </c>
      <c r="M204" s="84"/>
      <c r="N204" s="85"/>
    </row>
    <row r="205" spans="1:14">
      <c r="A205" s="5">
        <v>4</v>
      </c>
      <c r="B205" s="63" t="s">
        <v>475</v>
      </c>
      <c r="C205" s="65"/>
      <c r="D205" s="66"/>
      <c r="F205" s="5">
        <v>4</v>
      </c>
      <c r="G205" s="63" t="s">
        <v>402</v>
      </c>
      <c r="H205" s="65"/>
      <c r="I205" s="66"/>
      <c r="K205" s="5">
        <v>4</v>
      </c>
      <c r="L205" s="63" t="s">
        <v>590</v>
      </c>
      <c r="M205" s="65"/>
      <c r="N205" s="66"/>
    </row>
    <row r="206" spans="1:14">
      <c r="A206" s="5">
        <v>5</v>
      </c>
      <c r="B206" s="144" t="s">
        <v>489</v>
      </c>
      <c r="C206" s="190"/>
      <c r="D206" s="191"/>
      <c r="F206" s="5">
        <v>5</v>
      </c>
      <c r="G206" s="63" t="s">
        <v>613</v>
      </c>
      <c r="H206" s="65"/>
      <c r="I206" s="66"/>
      <c r="K206" s="5">
        <v>5</v>
      </c>
      <c r="L206" s="63" t="s">
        <v>397</v>
      </c>
      <c r="M206" s="84"/>
      <c r="N206" s="85"/>
    </row>
    <row r="207" spans="1:14">
      <c r="A207" s="5">
        <v>6</v>
      </c>
      <c r="B207" s="144" t="s">
        <v>520</v>
      </c>
      <c r="C207" s="190"/>
      <c r="D207" s="191"/>
      <c r="F207" s="5">
        <v>6</v>
      </c>
      <c r="G207" s="63" t="s">
        <v>519</v>
      </c>
      <c r="H207" s="65"/>
      <c r="I207" s="66"/>
      <c r="K207" s="5">
        <v>6</v>
      </c>
      <c r="L207" s="108"/>
      <c r="M207" s="107"/>
      <c r="N207" s="151"/>
    </row>
    <row r="208" spans="1:14">
      <c r="A208" s="5">
        <v>7</v>
      </c>
      <c r="B208" s="63" t="s">
        <v>545</v>
      </c>
      <c r="C208" s="84"/>
      <c r="D208" s="85"/>
      <c r="F208" s="5">
        <v>7</v>
      </c>
      <c r="G208" s="144" t="s">
        <v>524</v>
      </c>
      <c r="H208" s="190"/>
      <c r="I208" s="191"/>
      <c r="K208" s="5">
        <v>7</v>
      </c>
      <c r="L208" s="63"/>
      <c r="M208" s="96"/>
      <c r="N208" s="97"/>
    </row>
    <row r="209" spans="1:14">
      <c r="A209" s="5">
        <v>8</v>
      </c>
      <c r="B209" s="63" t="s">
        <v>607</v>
      </c>
      <c r="C209" s="65"/>
      <c r="D209" s="85"/>
      <c r="F209" s="5">
        <v>8</v>
      </c>
      <c r="G209" s="144" t="s">
        <v>593</v>
      </c>
      <c r="H209" s="190"/>
      <c r="I209" s="191"/>
    </row>
    <row r="210" spans="1:14">
      <c r="A210" s="5">
        <v>9</v>
      </c>
      <c r="B210" s="356" t="s">
        <v>553</v>
      </c>
      <c r="C210" s="360"/>
      <c r="D210" s="361"/>
      <c r="F210" s="5">
        <v>9</v>
      </c>
      <c r="G210" s="63"/>
      <c r="H210" s="65"/>
      <c r="I210" s="66"/>
    </row>
    <row r="211" spans="1:14">
      <c r="A211" s="4"/>
      <c r="B211" s="4"/>
      <c r="C211" s="4"/>
      <c r="D211" s="4"/>
      <c r="F211" s="200"/>
      <c r="G211" s="57"/>
      <c r="H211" s="71"/>
      <c r="I211" s="71"/>
    </row>
    <row r="212" spans="1:14" ht="18">
      <c r="A212" s="4"/>
      <c r="B212" s="4"/>
      <c r="C212" s="4"/>
      <c r="D212" s="4"/>
      <c r="F212" s="62"/>
      <c r="H212" s="4"/>
      <c r="I212" s="4"/>
      <c r="K212" s="2" t="s">
        <v>75</v>
      </c>
      <c r="L212" s="3"/>
      <c r="M212" s="3"/>
    </row>
    <row r="213" spans="1:14" ht="18.75">
      <c r="A213" s="1"/>
      <c r="B213" s="2" t="s">
        <v>21</v>
      </c>
      <c r="C213" s="3"/>
      <c r="D213" s="3"/>
      <c r="F213" s="1"/>
      <c r="G213" s="2" t="s">
        <v>23</v>
      </c>
      <c r="H213" s="3"/>
      <c r="I213" s="3"/>
      <c r="K213" s="1"/>
      <c r="L213" s="4"/>
      <c r="M213" s="4"/>
      <c r="N213" s="4"/>
    </row>
    <row r="214" spans="1:14" ht="16.5">
      <c r="A214" s="1"/>
      <c r="B214" s="4"/>
      <c r="C214" s="4"/>
      <c r="D214" s="4"/>
      <c r="F214" s="1"/>
      <c r="G214" s="4"/>
      <c r="H214" s="4"/>
      <c r="I214" s="4"/>
      <c r="K214" s="5">
        <v>1</v>
      </c>
      <c r="L214" s="63" t="s">
        <v>530</v>
      </c>
      <c r="M214" s="65"/>
      <c r="N214" s="66"/>
    </row>
    <row r="215" spans="1:14">
      <c r="A215" s="5">
        <v>1</v>
      </c>
      <c r="B215" s="63" t="s">
        <v>340</v>
      </c>
      <c r="C215" s="84"/>
      <c r="D215" s="85"/>
      <c r="F215" s="5">
        <v>1</v>
      </c>
      <c r="G215" s="63" t="s">
        <v>230</v>
      </c>
      <c r="H215" s="84"/>
      <c r="I215" s="85"/>
      <c r="K215" s="5">
        <v>2</v>
      </c>
      <c r="L215" s="63" t="s">
        <v>531</v>
      </c>
      <c r="M215" s="65"/>
      <c r="N215" s="66"/>
    </row>
    <row r="216" spans="1:14">
      <c r="A216" s="5">
        <v>2</v>
      </c>
      <c r="B216" s="144" t="s">
        <v>341</v>
      </c>
      <c r="C216" s="111"/>
      <c r="D216" s="112"/>
      <c r="F216" s="5">
        <v>2</v>
      </c>
      <c r="G216" s="63" t="s">
        <v>595</v>
      </c>
      <c r="H216" s="65"/>
      <c r="I216" s="66"/>
      <c r="K216" s="5">
        <v>3</v>
      </c>
      <c r="L216" s="63" t="s">
        <v>461</v>
      </c>
      <c r="M216" s="65"/>
      <c r="N216" s="66"/>
    </row>
    <row r="217" spans="1:14">
      <c r="A217" s="5">
        <v>3</v>
      </c>
      <c r="B217" s="144" t="s">
        <v>289</v>
      </c>
      <c r="C217" s="65"/>
      <c r="D217" s="66"/>
      <c r="F217" s="5">
        <v>3</v>
      </c>
      <c r="G217" s="63" t="s">
        <v>522</v>
      </c>
      <c r="H217" s="65"/>
      <c r="I217" s="66"/>
      <c r="K217" s="5">
        <v>4</v>
      </c>
      <c r="L217" s="63" t="s">
        <v>462</v>
      </c>
      <c r="M217" s="65"/>
      <c r="N217" s="66"/>
    </row>
    <row r="218" spans="1:14">
      <c r="A218" s="5">
        <v>4</v>
      </c>
      <c r="B218" s="63" t="s">
        <v>360</v>
      </c>
      <c r="C218" s="65"/>
      <c r="D218" s="66"/>
      <c r="F218" s="5">
        <v>4</v>
      </c>
      <c r="G218" s="63" t="s">
        <v>227</v>
      </c>
      <c r="H218" s="65"/>
      <c r="I218" s="66"/>
      <c r="K218" s="5">
        <v>5</v>
      </c>
      <c r="L218" s="63"/>
      <c r="M218" s="65"/>
      <c r="N218" s="66"/>
    </row>
    <row r="219" spans="1:14">
      <c r="A219" s="5">
        <v>5</v>
      </c>
      <c r="B219" s="63" t="s">
        <v>408</v>
      </c>
      <c r="C219" s="65"/>
      <c r="D219" s="66"/>
      <c r="F219" s="5">
        <v>5</v>
      </c>
      <c r="G219" s="63" t="s">
        <v>370</v>
      </c>
      <c r="H219" s="84"/>
      <c r="I219" s="85"/>
    </row>
    <row r="220" spans="1:14" ht="18">
      <c r="A220" s="5">
        <v>6</v>
      </c>
      <c r="B220" s="63" t="s">
        <v>409</v>
      </c>
      <c r="C220" s="65"/>
      <c r="D220" s="66"/>
      <c r="F220" s="5">
        <v>6</v>
      </c>
      <c r="G220" s="144" t="s">
        <v>377</v>
      </c>
      <c r="H220" s="190"/>
      <c r="I220" s="191"/>
      <c r="K220" s="2" t="s">
        <v>76</v>
      </c>
      <c r="L220" s="3"/>
      <c r="M220" s="3"/>
    </row>
    <row r="221" spans="1:14" ht="16.5">
      <c r="A221" s="5">
        <v>7</v>
      </c>
      <c r="B221" s="63"/>
      <c r="C221" s="65"/>
      <c r="D221" s="66"/>
      <c r="F221" s="5">
        <v>7</v>
      </c>
      <c r="G221" s="63" t="s">
        <v>415</v>
      </c>
      <c r="H221" s="65"/>
      <c r="I221" s="66"/>
      <c r="K221" s="1"/>
      <c r="L221" s="4"/>
      <c r="M221" s="4"/>
      <c r="N221" s="4"/>
    </row>
    <row r="222" spans="1:14">
      <c r="A222" s="62"/>
      <c r="C222" s="4"/>
      <c r="D222" s="4"/>
      <c r="F222" s="5">
        <v>8</v>
      </c>
      <c r="G222" s="63" t="s">
        <v>420</v>
      </c>
      <c r="H222" s="65"/>
      <c r="I222" s="66"/>
      <c r="K222" s="5">
        <v>1</v>
      </c>
      <c r="L222" s="63" t="s">
        <v>498</v>
      </c>
      <c r="M222" s="84"/>
      <c r="N222" s="85"/>
    </row>
    <row r="223" spans="1:14">
      <c r="A223" s="62"/>
      <c r="C223" s="4"/>
      <c r="D223" s="4"/>
      <c r="F223" s="5">
        <v>9</v>
      </c>
      <c r="G223" s="63" t="s">
        <v>596</v>
      </c>
      <c r="H223" s="65"/>
      <c r="I223" s="66"/>
      <c r="K223" s="5">
        <v>2</v>
      </c>
      <c r="L223" s="63" t="s">
        <v>231</v>
      </c>
      <c r="M223" s="65"/>
      <c r="N223" s="66"/>
    </row>
    <row r="224" spans="1:14">
      <c r="A224" s="62"/>
      <c r="B224" s="4"/>
      <c r="C224" s="4"/>
      <c r="D224" s="4"/>
      <c r="F224" s="5">
        <v>10</v>
      </c>
      <c r="G224" s="63" t="s">
        <v>470</v>
      </c>
      <c r="H224" s="65"/>
      <c r="I224" s="66"/>
      <c r="K224" s="5">
        <v>3</v>
      </c>
      <c r="L224" s="63" t="s">
        <v>610</v>
      </c>
      <c r="M224" s="84"/>
      <c r="N224" s="85"/>
    </row>
    <row r="225" spans="1:14">
      <c r="A225" s="62"/>
      <c r="B225" s="4"/>
      <c r="C225" s="4"/>
      <c r="D225" s="4"/>
      <c r="K225" s="5">
        <v>4</v>
      </c>
      <c r="L225" s="63" t="s">
        <v>589</v>
      </c>
      <c r="M225" s="65"/>
      <c r="N225" s="66"/>
    </row>
    <row r="226" spans="1:14">
      <c r="A226" s="4"/>
      <c r="B226" s="4"/>
      <c r="C226" s="4"/>
      <c r="D226" s="4"/>
      <c r="K226" s="5">
        <v>5</v>
      </c>
      <c r="L226" s="63" t="s">
        <v>574</v>
      </c>
      <c r="M226" s="65"/>
      <c r="N226" s="66"/>
    </row>
    <row r="227" spans="1:14">
      <c r="A227" s="4"/>
      <c r="B227" s="4"/>
      <c r="C227" s="4"/>
      <c r="D227" s="4"/>
      <c r="K227" s="5">
        <v>6</v>
      </c>
      <c r="L227" s="144" t="s">
        <v>591</v>
      </c>
      <c r="M227" s="190"/>
      <c r="N227" s="191"/>
    </row>
    <row r="228" spans="1:14">
      <c r="A228" s="4"/>
      <c r="B228" s="4"/>
      <c r="C228" s="4"/>
      <c r="D228" s="4"/>
      <c r="K228" s="5">
        <v>7</v>
      </c>
      <c r="L228" s="63" t="s">
        <v>229</v>
      </c>
      <c r="M228" s="65"/>
      <c r="N228" s="66"/>
    </row>
    <row r="242" spans="1:4">
      <c r="A242" s="4"/>
      <c r="B242" s="4"/>
      <c r="C242" s="4"/>
      <c r="D242" s="71"/>
    </row>
    <row r="243" spans="1:4">
      <c r="A243" s="4"/>
      <c r="B243" s="4"/>
      <c r="C243" s="4"/>
      <c r="D243" s="4"/>
    </row>
    <row r="244" spans="1:4">
      <c r="A244" s="4"/>
      <c r="B244" s="4"/>
      <c r="C244" s="4"/>
      <c r="D244" s="4"/>
    </row>
    <row r="245" spans="1:4">
      <c r="A245" s="4"/>
      <c r="B245" s="4"/>
      <c r="C245" s="4"/>
      <c r="D245" s="4"/>
    </row>
    <row r="246" spans="1:4" ht="18.75">
      <c r="A246" s="1"/>
      <c r="B246" s="2" t="s">
        <v>23</v>
      </c>
      <c r="C246" s="3"/>
      <c r="D246" s="3"/>
    </row>
    <row r="247" spans="1:4" ht="16.5">
      <c r="A247" s="1"/>
      <c r="B247" s="4"/>
      <c r="C247" s="4"/>
      <c r="D247" s="4"/>
    </row>
    <row r="248" spans="1:4">
      <c r="A248" s="5">
        <v>1</v>
      </c>
      <c r="B248" s="63" t="s">
        <v>230</v>
      </c>
      <c r="C248" s="84"/>
      <c r="D248" s="85"/>
    </row>
    <row r="249" spans="1:4">
      <c r="A249" s="5">
        <v>2</v>
      </c>
      <c r="B249" s="63"/>
      <c r="C249" s="84"/>
      <c r="D249" s="85"/>
    </row>
    <row r="250" spans="1:4">
      <c r="A250" s="5">
        <v>3</v>
      </c>
      <c r="B250" s="63" t="s">
        <v>522</v>
      </c>
      <c r="C250" s="65"/>
      <c r="D250" s="66"/>
    </row>
    <row r="251" spans="1:4">
      <c r="A251" s="5">
        <v>4</v>
      </c>
      <c r="B251" s="63" t="s">
        <v>227</v>
      </c>
      <c r="C251" s="65"/>
      <c r="D251" s="66"/>
    </row>
    <row r="252" spans="1:4">
      <c r="A252" s="5">
        <v>5</v>
      </c>
      <c r="B252" s="63" t="s">
        <v>370</v>
      </c>
      <c r="C252" s="84"/>
      <c r="D252" s="85"/>
    </row>
    <row r="253" spans="1:4">
      <c r="A253" s="5">
        <v>6</v>
      </c>
      <c r="B253" s="144" t="s">
        <v>377</v>
      </c>
      <c r="C253" s="190"/>
      <c r="D253" s="191"/>
    </row>
    <row r="254" spans="1:4">
      <c r="A254" s="5">
        <v>7</v>
      </c>
      <c r="B254" s="63" t="s">
        <v>415</v>
      </c>
      <c r="C254" s="65"/>
      <c r="D254" s="66"/>
    </row>
    <row r="255" spans="1:4">
      <c r="A255" s="5">
        <v>8</v>
      </c>
      <c r="B255" s="63" t="s">
        <v>420</v>
      </c>
      <c r="C255" s="65"/>
      <c r="D255" s="66"/>
    </row>
    <row r="256" spans="1:4">
      <c r="A256" s="5">
        <v>9</v>
      </c>
      <c r="B256" s="63" t="s">
        <v>596</v>
      </c>
      <c r="C256" s="65"/>
      <c r="D256" s="66"/>
    </row>
    <row r="257" spans="1:4">
      <c r="A257" s="5">
        <v>10</v>
      </c>
      <c r="B257" s="63" t="s">
        <v>470</v>
      </c>
      <c r="C257" s="65"/>
      <c r="D257" s="66"/>
    </row>
    <row r="258" spans="1:4">
      <c r="A258" s="5">
        <v>11</v>
      </c>
      <c r="B258" s="63" t="s">
        <v>595</v>
      </c>
      <c r="C258" s="65"/>
      <c r="D258" s="66"/>
    </row>
    <row r="259" spans="1:4">
      <c r="A259" s="4"/>
      <c r="B259" s="4"/>
      <c r="C259" s="4"/>
      <c r="D259" s="4"/>
    </row>
    <row r="260" spans="1:4">
      <c r="A260" s="4"/>
      <c r="B260" s="4"/>
      <c r="C260" s="4"/>
      <c r="D260" s="4"/>
    </row>
    <row r="261" spans="1:4">
      <c r="A261" s="4"/>
      <c r="B261" s="4"/>
      <c r="C261" s="4"/>
      <c r="D261" s="4"/>
    </row>
    <row r="262" spans="1:4" ht="18.75">
      <c r="A262" s="1"/>
      <c r="B262" s="2" t="s">
        <v>24</v>
      </c>
      <c r="C262" s="3"/>
      <c r="D262" s="3"/>
    </row>
    <row r="263" spans="1:4" ht="16.5">
      <c r="A263" s="1"/>
      <c r="B263" s="4"/>
      <c r="C263" s="4"/>
      <c r="D263" s="4"/>
    </row>
    <row r="264" spans="1:4">
      <c r="A264" s="5">
        <v>1</v>
      </c>
      <c r="B264" s="63" t="s">
        <v>228</v>
      </c>
      <c r="C264" s="65"/>
      <c r="D264" s="66"/>
    </row>
    <row r="265" spans="1:4">
      <c r="A265" s="5">
        <v>2</v>
      </c>
      <c r="B265" s="63" t="s">
        <v>452</v>
      </c>
      <c r="C265" s="84"/>
      <c r="D265" s="85"/>
    </row>
    <row r="266" spans="1:4">
      <c r="A266" s="5">
        <v>3</v>
      </c>
      <c r="B266" s="63" t="s">
        <v>594</v>
      </c>
      <c r="C266" s="84"/>
      <c r="D266" s="85"/>
    </row>
    <row r="267" spans="1:4">
      <c r="A267" s="5">
        <v>4</v>
      </c>
      <c r="B267" s="63" t="s">
        <v>590</v>
      </c>
      <c r="C267" s="65"/>
      <c r="D267" s="66"/>
    </row>
    <row r="268" spans="1:4">
      <c r="A268" s="5">
        <v>5</v>
      </c>
      <c r="B268" s="63" t="s">
        <v>397</v>
      </c>
      <c r="C268" s="84"/>
      <c r="D268" s="85"/>
    </row>
    <row r="269" spans="1:4">
      <c r="A269" s="5">
        <v>6</v>
      </c>
      <c r="B269" s="108"/>
      <c r="C269" s="107"/>
      <c r="D269" s="151"/>
    </row>
    <row r="270" spans="1:4">
      <c r="A270" s="5">
        <v>7</v>
      </c>
      <c r="B270" s="63"/>
      <c r="C270" s="96"/>
      <c r="D270" s="97"/>
    </row>
    <row r="271" spans="1:4">
      <c r="A271" s="5">
        <v>8</v>
      </c>
      <c r="B271" s="63"/>
      <c r="C271" s="65"/>
      <c r="D271" s="66"/>
    </row>
    <row r="272" spans="1:4">
      <c r="A272" s="5">
        <v>9</v>
      </c>
      <c r="B272" s="64"/>
      <c r="C272" s="65"/>
      <c r="D272" s="66"/>
    </row>
    <row r="273" spans="1:4">
      <c r="A273" s="5">
        <v>10</v>
      </c>
      <c r="B273" s="64"/>
      <c r="C273" s="65"/>
      <c r="D273" s="66"/>
    </row>
    <row r="274" spans="1:4">
      <c r="A274" s="5">
        <v>11</v>
      </c>
      <c r="B274" s="64"/>
      <c r="C274" s="65"/>
      <c r="D274" s="66"/>
    </row>
    <row r="275" spans="1:4">
      <c r="A275" s="4"/>
      <c r="B275" s="4"/>
      <c r="C275" s="4"/>
      <c r="D275" s="4"/>
    </row>
    <row r="276" spans="1:4">
      <c r="A276" s="4"/>
      <c r="B276" s="4"/>
      <c r="C276" s="4"/>
      <c r="D276" s="4"/>
    </row>
    <row r="277" spans="1:4">
      <c r="A277" s="4"/>
      <c r="B277" s="4"/>
      <c r="C277" s="4"/>
      <c r="D277" s="4"/>
    </row>
    <row r="278" spans="1:4">
      <c r="A278" s="4"/>
      <c r="B278" s="4"/>
      <c r="C278" s="4"/>
      <c r="D278" s="4"/>
    </row>
    <row r="279" spans="1:4">
      <c r="A279" s="4"/>
      <c r="B279" s="4"/>
      <c r="C279" s="4"/>
      <c r="D279" s="4"/>
    </row>
    <row r="280" spans="1:4" ht="18.75">
      <c r="A280" s="1"/>
      <c r="B280" s="2" t="s">
        <v>75</v>
      </c>
      <c r="C280" s="3"/>
      <c r="D280" s="3"/>
    </row>
    <row r="281" spans="1:4" ht="16.5">
      <c r="A281" s="1"/>
      <c r="B281" s="4"/>
      <c r="C281" s="4"/>
      <c r="D281" s="4"/>
    </row>
    <row r="282" spans="1:4">
      <c r="A282" s="5">
        <v>1</v>
      </c>
      <c r="B282" s="63" t="s">
        <v>530</v>
      </c>
      <c r="C282" s="65"/>
      <c r="D282" s="66"/>
    </row>
    <row r="283" spans="1:4">
      <c r="A283" s="5">
        <v>2</v>
      </c>
      <c r="B283" s="63" t="s">
        <v>531</v>
      </c>
      <c r="C283" s="65"/>
      <c r="D283" s="66"/>
    </row>
    <row r="284" spans="1:4">
      <c r="A284" s="5">
        <v>3</v>
      </c>
      <c r="B284" s="63" t="s">
        <v>461</v>
      </c>
      <c r="C284" s="65"/>
      <c r="D284" s="66"/>
    </row>
    <row r="285" spans="1:4">
      <c r="A285" s="5">
        <v>4</v>
      </c>
      <c r="B285" s="63" t="s">
        <v>462</v>
      </c>
      <c r="C285" s="65"/>
      <c r="D285" s="66"/>
    </row>
    <row r="286" spans="1:4">
      <c r="A286" s="5">
        <v>5</v>
      </c>
      <c r="B286" s="63"/>
      <c r="C286" s="65"/>
      <c r="D286" s="66"/>
    </row>
    <row r="287" spans="1:4">
      <c r="A287" s="5">
        <v>6</v>
      </c>
      <c r="B287" s="63"/>
      <c r="C287" s="65"/>
      <c r="D287" s="66"/>
    </row>
    <row r="288" spans="1:4">
      <c r="A288" s="5">
        <v>7</v>
      </c>
      <c r="B288" s="63"/>
      <c r="C288" s="65"/>
      <c r="D288" s="66"/>
    </row>
    <row r="289" spans="1:4">
      <c r="A289" s="5">
        <v>8</v>
      </c>
      <c r="B289" s="63"/>
      <c r="C289" s="65"/>
      <c r="D289" s="66"/>
    </row>
    <row r="290" spans="1:4">
      <c r="A290" s="5">
        <v>9</v>
      </c>
      <c r="B290" s="63"/>
      <c r="C290" s="65"/>
      <c r="D290" s="66"/>
    </row>
    <row r="291" spans="1:4">
      <c r="A291" s="5">
        <v>10</v>
      </c>
      <c r="B291" s="63"/>
      <c r="C291" s="65"/>
      <c r="D291" s="66"/>
    </row>
    <row r="292" spans="1:4">
      <c r="A292" s="5">
        <v>11</v>
      </c>
      <c r="B292" s="64"/>
      <c r="C292" s="65"/>
      <c r="D292" s="66"/>
    </row>
  </sheetData>
  <mergeCells count="7">
    <mergeCell ref="B210:D210"/>
    <mergeCell ref="B20:D20"/>
    <mergeCell ref="B21:D21"/>
    <mergeCell ref="B23:D23"/>
    <mergeCell ref="B24:D24"/>
    <mergeCell ref="B29:D29"/>
    <mergeCell ref="B30:D30"/>
  </mergeCells>
  <pageMargins left="0.25" right="0.25" top="0.75" bottom="0.75" header="0.3" footer="0.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1A8E-583B-494F-B3FF-94EF8B588EAB}">
  <dimension ref="A1:N31"/>
  <sheetViews>
    <sheetView workbookViewId="0">
      <selection activeCell="R1" sqref="R1"/>
    </sheetView>
  </sheetViews>
  <sheetFormatPr defaultRowHeight="15"/>
  <cols>
    <col min="1" max="1" width="4.42578125" customWidth="1"/>
    <col min="6" max="6" width="4.85546875" customWidth="1"/>
    <col min="11" max="11" width="4.7109375" customWidth="1"/>
  </cols>
  <sheetData>
    <row r="1" spans="1:14">
      <c r="A1" s="260"/>
      <c r="B1" s="123"/>
      <c r="C1" s="123"/>
      <c r="D1" s="123"/>
      <c r="E1" s="162"/>
      <c r="F1" s="162"/>
      <c r="G1" s="248"/>
      <c r="H1" s="261"/>
      <c r="I1" s="248"/>
      <c r="J1" s="261"/>
      <c r="K1" s="248"/>
      <c r="L1" s="261"/>
      <c r="M1" s="123"/>
      <c r="N1" s="123"/>
    </row>
    <row r="2" spans="1:14">
      <c r="A2" s="260"/>
      <c r="B2" s="123"/>
      <c r="C2" s="123"/>
      <c r="D2" s="123"/>
      <c r="E2" s="162"/>
      <c r="F2" s="162"/>
      <c r="G2" s="248"/>
      <c r="H2" s="248"/>
      <c r="I2" s="248"/>
      <c r="J2" s="248"/>
      <c r="K2" s="248"/>
      <c r="L2" s="248"/>
      <c r="M2" s="123"/>
      <c r="N2" s="123"/>
    </row>
    <row r="3" spans="1:14" ht="18.75">
      <c r="A3" s="1"/>
      <c r="B3" s="2" t="s">
        <v>20</v>
      </c>
      <c r="C3" s="3"/>
      <c r="D3" s="3"/>
      <c r="E3" s="123"/>
      <c r="F3" s="2" t="s">
        <v>22</v>
      </c>
      <c r="G3" s="3"/>
      <c r="H3" s="3"/>
      <c r="I3" s="123"/>
      <c r="K3" s="2" t="s">
        <v>24</v>
      </c>
      <c r="L3" s="3"/>
      <c r="M3" s="3"/>
    </row>
    <row r="4" spans="1:14" ht="16.5">
      <c r="A4" s="1"/>
      <c r="B4" s="4"/>
      <c r="C4" s="4"/>
      <c r="D4" s="4"/>
      <c r="F4" s="1"/>
      <c r="H4" s="4"/>
      <c r="I4" s="4"/>
      <c r="K4" s="1"/>
      <c r="L4" s="4"/>
      <c r="M4" s="4"/>
      <c r="N4" s="4"/>
    </row>
    <row r="5" spans="1:14">
      <c r="A5" s="5">
        <v>1</v>
      </c>
      <c r="B5" s="63" t="s">
        <v>450</v>
      </c>
      <c r="C5" s="84"/>
      <c r="D5" s="85"/>
      <c r="F5" s="5">
        <v>1</v>
      </c>
      <c r="G5" s="63" t="s">
        <v>356</v>
      </c>
      <c r="H5" s="65"/>
      <c r="I5" s="66"/>
      <c r="K5" s="5">
        <v>1</v>
      </c>
      <c r="L5" s="63" t="s">
        <v>228</v>
      </c>
      <c r="M5" s="65"/>
      <c r="N5" s="66"/>
    </row>
    <row r="6" spans="1:14">
      <c r="A6" s="5">
        <v>2</v>
      </c>
      <c r="B6" s="63" t="s">
        <v>471</v>
      </c>
      <c r="C6" s="65"/>
      <c r="D6" s="66"/>
      <c r="F6" s="5">
        <v>2</v>
      </c>
      <c r="G6" s="63" t="s">
        <v>364</v>
      </c>
      <c r="H6" s="84"/>
      <c r="I6" s="85"/>
      <c r="K6" s="5">
        <v>2</v>
      </c>
      <c r="L6" s="63" t="s">
        <v>452</v>
      </c>
      <c r="M6" s="84"/>
      <c r="N6" s="85"/>
    </row>
    <row r="7" spans="1:14">
      <c r="A7" s="5">
        <v>3</v>
      </c>
      <c r="B7" s="63" t="s">
        <v>525</v>
      </c>
      <c r="C7" s="65"/>
      <c r="D7" s="66"/>
      <c r="F7" s="5">
        <v>3</v>
      </c>
      <c r="G7" s="63" t="s">
        <v>365</v>
      </c>
      <c r="H7" s="65"/>
      <c r="I7" s="66"/>
      <c r="K7" s="5">
        <v>3</v>
      </c>
      <c r="L7" s="63" t="s">
        <v>594</v>
      </c>
      <c r="M7" s="84"/>
      <c r="N7" s="85"/>
    </row>
    <row r="8" spans="1:14">
      <c r="A8" s="5">
        <v>4</v>
      </c>
      <c r="B8" s="63" t="s">
        <v>475</v>
      </c>
      <c r="C8" s="65"/>
      <c r="D8" s="66"/>
      <c r="F8" s="5">
        <v>4</v>
      </c>
      <c r="G8" s="63" t="s">
        <v>402</v>
      </c>
      <c r="H8" s="65"/>
      <c r="I8" s="66"/>
      <c r="K8" s="5">
        <v>4</v>
      </c>
      <c r="L8" s="63" t="s">
        <v>590</v>
      </c>
      <c r="M8" s="65"/>
      <c r="N8" s="66"/>
    </row>
    <row r="9" spans="1:14">
      <c r="A9" s="5">
        <v>5</v>
      </c>
      <c r="B9" s="144" t="s">
        <v>489</v>
      </c>
      <c r="C9" s="190"/>
      <c r="D9" s="191"/>
      <c r="F9" s="5">
        <v>5</v>
      </c>
      <c r="G9" s="63" t="s">
        <v>613</v>
      </c>
      <c r="H9" s="65"/>
      <c r="I9" s="66"/>
      <c r="K9" s="5">
        <v>5</v>
      </c>
      <c r="L9" s="63" t="s">
        <v>397</v>
      </c>
      <c r="M9" s="84"/>
      <c r="N9" s="85"/>
    </row>
    <row r="10" spans="1:14">
      <c r="A10" s="5">
        <v>6</v>
      </c>
      <c r="B10" s="144" t="s">
        <v>520</v>
      </c>
      <c r="C10" s="190"/>
      <c r="D10" s="191"/>
      <c r="F10" s="5">
        <v>6</v>
      </c>
      <c r="G10" s="63" t="s">
        <v>519</v>
      </c>
      <c r="H10" s="65"/>
      <c r="I10" s="66"/>
      <c r="K10" s="5">
        <v>6</v>
      </c>
      <c r="L10" s="108"/>
      <c r="M10" s="107"/>
      <c r="N10" s="151"/>
    </row>
    <row r="11" spans="1:14">
      <c r="A11" s="5">
        <v>7</v>
      </c>
      <c r="B11" s="63" t="s">
        <v>545</v>
      </c>
      <c r="C11" s="84"/>
      <c r="D11" s="85"/>
      <c r="F11" s="5">
        <v>7</v>
      </c>
      <c r="G11" s="144" t="s">
        <v>524</v>
      </c>
      <c r="H11" s="190"/>
      <c r="I11" s="191"/>
      <c r="K11" s="5">
        <v>7</v>
      </c>
      <c r="L11" s="63"/>
      <c r="M11" s="96"/>
      <c r="N11" s="97"/>
    </row>
    <row r="12" spans="1:14">
      <c r="A12" s="5">
        <v>8</v>
      </c>
      <c r="B12" s="63" t="s">
        <v>607</v>
      </c>
      <c r="C12" s="65"/>
      <c r="D12" s="85"/>
      <c r="F12" s="5">
        <v>8</v>
      </c>
      <c r="G12" s="144" t="s">
        <v>593</v>
      </c>
      <c r="H12" s="190"/>
      <c r="I12" s="191"/>
    </row>
    <row r="13" spans="1:14">
      <c r="A13" s="5">
        <v>9</v>
      </c>
      <c r="B13" s="356" t="s">
        <v>553</v>
      </c>
      <c r="C13" s="360"/>
      <c r="D13" s="361"/>
      <c r="F13" s="5">
        <v>9</v>
      </c>
      <c r="G13" s="63"/>
      <c r="H13" s="65"/>
      <c r="I13" s="66"/>
    </row>
    <row r="14" spans="1:14">
      <c r="A14" s="4"/>
      <c r="B14" s="4"/>
      <c r="C14" s="4"/>
      <c r="D14" s="4"/>
      <c r="F14" s="200"/>
      <c r="G14" s="57"/>
      <c r="H14" s="71"/>
      <c r="I14" s="71"/>
    </row>
    <row r="15" spans="1:14" ht="18">
      <c r="A15" s="4"/>
      <c r="B15" s="4"/>
      <c r="C15" s="4"/>
      <c r="D15" s="4"/>
      <c r="F15" s="62"/>
      <c r="H15" s="4"/>
      <c r="I15" s="4"/>
      <c r="K15" s="2" t="s">
        <v>75</v>
      </c>
      <c r="L15" s="3"/>
      <c r="M15" s="3"/>
    </row>
    <row r="16" spans="1:14" ht="18.75">
      <c r="A16" s="1"/>
      <c r="B16" s="2" t="s">
        <v>21</v>
      </c>
      <c r="C16" s="3"/>
      <c r="D16" s="3"/>
      <c r="F16" s="1"/>
      <c r="G16" s="2" t="s">
        <v>23</v>
      </c>
      <c r="H16" s="3"/>
      <c r="I16" s="3"/>
      <c r="K16" s="1"/>
      <c r="L16" s="4"/>
      <c r="M16" s="4"/>
      <c r="N16" s="4"/>
    </row>
    <row r="17" spans="1:14" ht="16.5">
      <c r="A17" s="1"/>
      <c r="B17" s="4"/>
      <c r="C17" s="4"/>
      <c r="D17" s="4"/>
      <c r="F17" s="1"/>
      <c r="G17" s="4"/>
      <c r="H17" s="4"/>
      <c r="I17" s="4"/>
      <c r="K17" s="5">
        <v>1</v>
      </c>
      <c r="L17" s="63" t="s">
        <v>530</v>
      </c>
      <c r="M17" s="65"/>
      <c r="N17" s="66"/>
    </row>
    <row r="18" spans="1:14">
      <c r="A18" s="5">
        <v>1</v>
      </c>
      <c r="B18" s="63" t="s">
        <v>340</v>
      </c>
      <c r="C18" s="84"/>
      <c r="D18" s="85"/>
      <c r="F18" s="5">
        <v>1</v>
      </c>
      <c r="G18" s="63" t="s">
        <v>230</v>
      </c>
      <c r="H18" s="84"/>
      <c r="I18" s="85"/>
      <c r="K18" s="5">
        <v>2</v>
      </c>
      <c r="L18" s="63" t="s">
        <v>531</v>
      </c>
      <c r="M18" s="65"/>
      <c r="N18" s="66"/>
    </row>
    <row r="19" spans="1:14">
      <c r="A19" s="5">
        <v>2</v>
      </c>
      <c r="B19" s="144" t="s">
        <v>341</v>
      </c>
      <c r="C19" s="111"/>
      <c r="D19" s="112"/>
      <c r="F19" s="5">
        <v>2</v>
      </c>
      <c r="G19" s="63" t="s">
        <v>595</v>
      </c>
      <c r="H19" s="65"/>
      <c r="I19" s="66"/>
      <c r="K19" s="5">
        <v>3</v>
      </c>
      <c r="L19" s="63" t="s">
        <v>461</v>
      </c>
      <c r="M19" s="65"/>
      <c r="N19" s="66"/>
    </row>
    <row r="20" spans="1:14">
      <c r="A20" s="5">
        <v>3</v>
      </c>
      <c r="B20" s="144" t="s">
        <v>289</v>
      </c>
      <c r="C20" s="65"/>
      <c r="D20" s="66"/>
      <c r="F20" s="5">
        <v>3</v>
      </c>
      <c r="G20" s="63" t="s">
        <v>522</v>
      </c>
      <c r="H20" s="65"/>
      <c r="I20" s="66"/>
      <c r="K20" s="5">
        <v>4</v>
      </c>
      <c r="L20" s="63" t="s">
        <v>462</v>
      </c>
      <c r="M20" s="65"/>
      <c r="N20" s="66"/>
    </row>
    <row r="21" spans="1:14">
      <c r="A21" s="5">
        <v>4</v>
      </c>
      <c r="B21" s="63" t="s">
        <v>360</v>
      </c>
      <c r="C21" s="65"/>
      <c r="D21" s="66"/>
      <c r="F21" s="5">
        <v>4</v>
      </c>
      <c r="G21" s="63" t="s">
        <v>227</v>
      </c>
      <c r="H21" s="65"/>
      <c r="I21" s="66"/>
      <c r="K21" s="5">
        <v>5</v>
      </c>
      <c r="L21" s="63"/>
      <c r="M21" s="65"/>
      <c r="N21" s="66"/>
    </row>
    <row r="22" spans="1:14">
      <c r="A22" s="5">
        <v>5</v>
      </c>
      <c r="B22" s="63" t="s">
        <v>408</v>
      </c>
      <c r="C22" s="65"/>
      <c r="D22" s="66"/>
      <c r="F22" s="5">
        <v>5</v>
      </c>
      <c r="G22" s="63" t="s">
        <v>370</v>
      </c>
      <c r="H22" s="84"/>
      <c r="I22" s="85"/>
    </row>
    <row r="23" spans="1:14" ht="18">
      <c r="A23" s="5">
        <v>6</v>
      </c>
      <c r="B23" s="63" t="s">
        <v>409</v>
      </c>
      <c r="C23" s="65"/>
      <c r="D23" s="66"/>
      <c r="F23" s="5">
        <v>6</v>
      </c>
      <c r="G23" s="144" t="s">
        <v>377</v>
      </c>
      <c r="H23" s="190"/>
      <c r="I23" s="191"/>
      <c r="K23" s="2" t="s">
        <v>76</v>
      </c>
      <c r="L23" s="3"/>
      <c r="M23" s="3"/>
    </row>
    <row r="24" spans="1:14" ht="16.5">
      <c r="A24" s="5">
        <v>7</v>
      </c>
      <c r="B24" s="63"/>
      <c r="C24" s="65"/>
      <c r="D24" s="66"/>
      <c r="F24" s="5">
        <v>7</v>
      </c>
      <c r="G24" s="63" t="s">
        <v>415</v>
      </c>
      <c r="H24" s="65"/>
      <c r="I24" s="66"/>
      <c r="K24" s="1"/>
      <c r="L24" s="4"/>
      <c r="M24" s="4"/>
      <c r="N24" s="4"/>
    </row>
    <row r="25" spans="1:14">
      <c r="A25" s="62"/>
      <c r="C25" s="4"/>
      <c r="D25" s="4"/>
      <c r="F25" s="5">
        <v>8</v>
      </c>
      <c r="G25" s="63" t="s">
        <v>420</v>
      </c>
      <c r="H25" s="65"/>
      <c r="I25" s="66"/>
      <c r="K25" s="5">
        <v>1</v>
      </c>
      <c r="L25" s="63" t="s">
        <v>498</v>
      </c>
      <c r="M25" s="84"/>
      <c r="N25" s="85"/>
    </row>
    <row r="26" spans="1:14">
      <c r="A26" s="62"/>
      <c r="C26" s="4"/>
      <c r="D26" s="4"/>
      <c r="F26" s="5">
        <v>9</v>
      </c>
      <c r="G26" s="63" t="s">
        <v>596</v>
      </c>
      <c r="H26" s="65"/>
      <c r="I26" s="66"/>
      <c r="K26" s="5">
        <v>2</v>
      </c>
      <c r="L26" s="63" t="s">
        <v>231</v>
      </c>
      <c r="M26" s="65"/>
      <c r="N26" s="66"/>
    </row>
    <row r="27" spans="1:14">
      <c r="A27" s="62"/>
      <c r="B27" s="4"/>
      <c r="C27" s="4"/>
      <c r="D27" s="4"/>
      <c r="F27" s="5">
        <v>10</v>
      </c>
      <c r="G27" s="63" t="s">
        <v>470</v>
      </c>
      <c r="H27" s="65"/>
      <c r="I27" s="66"/>
      <c r="K27" s="5">
        <v>3</v>
      </c>
      <c r="L27" s="63" t="s">
        <v>610</v>
      </c>
      <c r="M27" s="84"/>
      <c r="N27" s="85"/>
    </row>
    <row r="28" spans="1:14">
      <c r="A28" s="62"/>
      <c r="B28" s="4"/>
      <c r="C28" s="4"/>
      <c r="D28" s="4"/>
      <c r="K28" s="5">
        <v>4</v>
      </c>
      <c r="L28" s="63" t="s">
        <v>589</v>
      </c>
      <c r="M28" s="65"/>
      <c r="N28" s="66"/>
    </row>
    <row r="29" spans="1:14">
      <c r="A29" s="4"/>
      <c r="B29" s="4"/>
      <c r="C29" s="4"/>
      <c r="D29" s="4"/>
      <c r="K29" s="5">
        <v>5</v>
      </c>
      <c r="L29" s="63" t="s">
        <v>574</v>
      </c>
      <c r="M29" s="65"/>
      <c r="N29" s="66"/>
    </row>
    <row r="30" spans="1:14">
      <c r="A30" s="4"/>
      <c r="B30" s="4"/>
      <c r="C30" s="4"/>
      <c r="D30" s="4"/>
      <c r="K30" s="5">
        <v>6</v>
      </c>
      <c r="L30" s="144" t="s">
        <v>591</v>
      </c>
      <c r="M30" s="190"/>
      <c r="N30" s="191"/>
    </row>
    <row r="31" spans="1:14">
      <c r="A31" s="4"/>
      <c r="B31" s="4"/>
      <c r="C31" s="4"/>
      <c r="D31" s="4"/>
      <c r="K31" s="5">
        <v>7</v>
      </c>
      <c r="L31" s="63" t="s">
        <v>229</v>
      </c>
      <c r="M31" s="65"/>
      <c r="N31" s="66"/>
    </row>
  </sheetData>
  <mergeCells count="1">
    <mergeCell ref="B13:D1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62F3-95E0-4637-8A32-0F9F87921C2B}">
  <dimension ref="A1:S492"/>
  <sheetViews>
    <sheetView topLeftCell="A160" workbookViewId="0">
      <selection activeCell="E186" sqref="E186"/>
    </sheetView>
  </sheetViews>
  <sheetFormatPr defaultRowHeight="15"/>
  <cols>
    <col min="1" max="1" width="5.140625" customWidth="1"/>
    <col min="5" max="5" width="12.140625" customWidth="1"/>
    <col min="6" max="19" width="6.7109375" customWidth="1"/>
  </cols>
  <sheetData>
    <row r="1" spans="1:19">
      <c r="A1" s="8"/>
      <c r="B1" s="8"/>
      <c r="C1" s="8"/>
      <c r="D1" s="8"/>
      <c r="E1" s="8"/>
      <c r="F1" s="8"/>
      <c r="G1" s="248"/>
      <c r="H1" s="247"/>
      <c r="I1" s="247"/>
      <c r="J1" s="247"/>
      <c r="K1" s="247"/>
      <c r="L1" s="247"/>
    </row>
    <row r="2" spans="1:19" ht="18.75">
      <c r="A2" s="7"/>
      <c r="B2" s="2" t="s">
        <v>116</v>
      </c>
      <c r="C2" s="11"/>
      <c r="D2" s="11"/>
      <c r="E2" s="8"/>
      <c r="F2" s="8"/>
      <c r="G2" s="248"/>
      <c r="H2" s="247"/>
      <c r="I2" s="247"/>
      <c r="J2" s="247"/>
      <c r="K2" s="247"/>
      <c r="L2" s="29"/>
    </row>
    <row r="3" spans="1:19" ht="16.5">
      <c r="A3" s="7"/>
      <c r="B3" s="8"/>
      <c r="C3" s="8"/>
      <c r="D3" s="8"/>
      <c r="E3" s="8"/>
      <c r="F3" s="262">
        <v>44828</v>
      </c>
      <c r="G3" s="242">
        <v>44835</v>
      </c>
      <c r="H3" s="262">
        <v>44842</v>
      </c>
      <c r="I3" s="242">
        <v>44849</v>
      </c>
      <c r="J3" s="262">
        <v>44856</v>
      </c>
      <c r="K3" s="242">
        <v>44863</v>
      </c>
      <c r="L3" s="262">
        <v>44870</v>
      </c>
      <c r="M3" s="242">
        <v>44877</v>
      </c>
      <c r="N3" s="262">
        <v>44884</v>
      </c>
      <c r="O3" s="242">
        <v>44891</v>
      </c>
      <c r="P3" s="262">
        <v>44898</v>
      </c>
      <c r="Q3" s="242">
        <v>44905</v>
      </c>
      <c r="R3" s="262">
        <v>44912</v>
      </c>
      <c r="S3" s="242"/>
    </row>
    <row r="4" spans="1:19">
      <c r="A4" s="12">
        <v>1</v>
      </c>
      <c r="B4" s="120" t="s">
        <v>1072</v>
      </c>
      <c r="C4" s="157"/>
      <c r="D4" s="158"/>
      <c r="E4" s="208"/>
      <c r="F4" s="249"/>
      <c r="G4" s="245"/>
      <c r="H4" s="249"/>
      <c r="I4" s="245"/>
      <c r="J4" s="249"/>
      <c r="K4" s="250"/>
      <c r="L4" s="250"/>
      <c r="M4" s="249"/>
      <c r="N4" s="250"/>
      <c r="O4" s="250"/>
      <c r="P4" s="250"/>
      <c r="Q4" s="250"/>
      <c r="R4" s="250"/>
      <c r="S4" s="250"/>
    </row>
    <row r="5" spans="1:19">
      <c r="A5" s="12">
        <v>2</v>
      </c>
      <c r="B5" s="164" t="s">
        <v>1073</v>
      </c>
      <c r="C5" s="165"/>
      <c r="D5" s="166"/>
      <c r="E5" s="207"/>
      <c r="F5" s="249"/>
      <c r="G5" s="245"/>
      <c r="H5" s="249"/>
      <c r="I5" s="245"/>
      <c r="J5" s="249"/>
      <c r="K5" s="250"/>
      <c r="L5" s="250"/>
      <c r="M5" s="249"/>
      <c r="N5" s="250"/>
      <c r="O5" s="250"/>
      <c r="P5" s="250"/>
      <c r="Q5" s="250"/>
      <c r="R5" s="250"/>
      <c r="S5" s="250"/>
    </row>
    <row r="6" spans="1:19">
      <c r="A6" s="12">
        <v>3</v>
      </c>
      <c r="B6" s="120" t="s">
        <v>1096</v>
      </c>
      <c r="C6" s="157"/>
      <c r="D6" s="158"/>
      <c r="E6" s="208"/>
      <c r="F6" s="249"/>
      <c r="G6" s="245"/>
      <c r="H6" s="249"/>
      <c r="I6" s="245"/>
      <c r="J6" s="249"/>
      <c r="K6" s="245"/>
      <c r="L6" s="245"/>
      <c r="M6" s="249"/>
      <c r="N6" s="245"/>
      <c r="O6" s="245"/>
      <c r="P6" s="245"/>
      <c r="Q6" s="245"/>
      <c r="R6" s="245"/>
      <c r="S6" s="245"/>
    </row>
    <row r="7" spans="1:19">
      <c r="A7" s="12">
        <v>4</v>
      </c>
      <c r="B7" s="120"/>
      <c r="C7" s="124"/>
      <c r="D7" s="125"/>
      <c r="E7" s="266"/>
      <c r="F7" s="249"/>
      <c r="G7" s="245"/>
      <c r="H7" s="249"/>
      <c r="I7" s="245"/>
      <c r="J7" s="249"/>
      <c r="K7" s="245"/>
      <c r="L7" s="245"/>
      <c r="M7" s="249"/>
      <c r="N7" s="245"/>
      <c r="O7" s="245"/>
      <c r="P7" s="245"/>
      <c r="Q7" s="245"/>
      <c r="R7" s="245"/>
      <c r="S7" s="245"/>
    </row>
    <row r="8" spans="1:19">
      <c r="A8" s="12">
        <v>5</v>
      </c>
      <c r="B8" s="120"/>
      <c r="C8" s="124"/>
      <c r="D8" s="125"/>
      <c r="E8" s="208"/>
      <c r="F8" s="249"/>
      <c r="G8" s="249"/>
      <c r="H8" s="249"/>
      <c r="I8" s="249"/>
      <c r="J8" s="249"/>
      <c r="K8" s="245"/>
      <c r="L8" s="245"/>
      <c r="M8" s="249"/>
      <c r="N8" s="245"/>
      <c r="O8" s="245"/>
      <c r="P8" s="245"/>
      <c r="Q8" s="245"/>
      <c r="R8" s="245"/>
      <c r="S8" s="245"/>
    </row>
    <row r="9" spans="1:19">
      <c r="A9" s="12">
        <v>6</v>
      </c>
      <c r="B9" s="120"/>
      <c r="C9" s="157"/>
      <c r="D9" s="158"/>
      <c r="E9" s="208"/>
      <c r="F9" s="249"/>
      <c r="G9" s="249"/>
      <c r="H9" s="249"/>
      <c r="I9" s="249"/>
      <c r="J9" s="249"/>
      <c r="K9" s="245"/>
      <c r="L9" s="245"/>
      <c r="M9" s="249"/>
      <c r="N9" s="245"/>
      <c r="O9" s="245"/>
      <c r="P9" s="245"/>
      <c r="Q9" s="245"/>
      <c r="R9" s="245"/>
      <c r="S9" s="245"/>
    </row>
    <row r="10" spans="1:19">
      <c r="A10" s="12">
        <v>7</v>
      </c>
      <c r="B10" s="63"/>
      <c r="C10" s="148"/>
      <c r="D10" s="149"/>
      <c r="E10" s="208"/>
      <c r="F10" s="249"/>
      <c r="G10" s="245"/>
      <c r="H10" s="249"/>
      <c r="I10" s="245"/>
      <c r="J10" s="249"/>
      <c r="K10" s="245"/>
      <c r="L10" s="245"/>
      <c r="M10" s="249"/>
      <c r="N10" s="245"/>
      <c r="O10" s="245"/>
      <c r="P10" s="245"/>
      <c r="Q10" s="245"/>
      <c r="R10" s="245"/>
      <c r="S10" s="245"/>
    </row>
    <row r="11" spans="1:19">
      <c r="A11" s="12">
        <v>8</v>
      </c>
      <c r="B11" s="63"/>
      <c r="C11" s="148"/>
      <c r="D11" s="149"/>
      <c r="E11" s="208"/>
      <c r="F11" s="249"/>
      <c r="G11" s="245"/>
      <c r="H11" s="249"/>
      <c r="I11" s="245"/>
      <c r="J11" s="249"/>
      <c r="K11" s="245"/>
      <c r="L11" s="245"/>
      <c r="M11" s="249"/>
      <c r="N11" s="245"/>
      <c r="O11" s="245"/>
      <c r="P11" s="245"/>
      <c r="Q11" s="245"/>
      <c r="R11" s="245"/>
      <c r="S11" s="245"/>
    </row>
    <row r="12" spans="1:19">
      <c r="A12" s="12">
        <v>9</v>
      </c>
      <c r="B12" s="187"/>
      <c r="C12" s="188"/>
      <c r="D12" s="189"/>
      <c r="E12" s="210"/>
      <c r="F12" s="249"/>
      <c r="G12" s="249"/>
      <c r="H12" s="249"/>
      <c r="I12" s="249"/>
      <c r="J12" s="249"/>
      <c r="K12" s="245"/>
      <c r="L12" s="245"/>
      <c r="M12" s="249"/>
      <c r="N12" s="245"/>
      <c r="O12" s="245"/>
      <c r="P12" s="245"/>
      <c r="Q12" s="245"/>
      <c r="R12" s="245"/>
      <c r="S12" s="245"/>
    </row>
    <row r="13" spans="1:19">
      <c r="A13" s="12">
        <v>10</v>
      </c>
      <c r="C13" s="8"/>
      <c r="D13" s="8"/>
      <c r="E13" s="119"/>
      <c r="F13" s="249"/>
      <c r="G13" s="245"/>
      <c r="H13" s="249"/>
      <c r="I13" s="245"/>
      <c r="J13" s="249"/>
      <c r="K13" s="245"/>
      <c r="L13" s="245"/>
      <c r="M13" s="249"/>
      <c r="N13" s="245"/>
      <c r="O13" s="245"/>
      <c r="P13" s="245"/>
      <c r="Q13" s="245"/>
      <c r="R13" s="245"/>
      <c r="S13" s="245"/>
    </row>
    <row r="14" spans="1:19">
      <c r="A14" s="12"/>
      <c r="B14" s="63"/>
      <c r="C14" s="148"/>
      <c r="D14" s="149"/>
      <c r="E14" s="13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</row>
    <row r="15" spans="1:19" ht="16.5">
      <c r="A15" s="7"/>
      <c r="B15" s="8"/>
      <c r="C15" s="8"/>
      <c r="D15" s="8"/>
      <c r="E15" s="8"/>
      <c r="F15" s="8"/>
      <c r="G15" s="248"/>
      <c r="H15" s="248"/>
      <c r="I15" s="248"/>
      <c r="J15" s="247"/>
      <c r="K15" s="247"/>
      <c r="L15" s="247"/>
    </row>
    <row r="16" spans="1:19" ht="16.5">
      <c r="A16" s="7"/>
      <c r="B16" s="8"/>
      <c r="C16" s="8"/>
      <c r="D16" s="8"/>
      <c r="E16" s="8"/>
      <c r="F16" s="8"/>
      <c r="G16" s="248"/>
      <c r="H16" s="248"/>
      <c r="I16" s="248"/>
      <c r="J16" s="247"/>
      <c r="K16" s="247"/>
      <c r="L16" s="247"/>
    </row>
    <row r="17" spans="1:19" ht="16.5">
      <c r="A17" s="7"/>
      <c r="B17" s="8"/>
      <c r="C17" s="8"/>
      <c r="D17" s="8"/>
      <c r="E17" s="8"/>
      <c r="F17" s="8"/>
      <c r="G17" s="248"/>
      <c r="H17" s="248"/>
      <c r="I17" s="248"/>
      <c r="J17" s="247"/>
      <c r="K17" s="247"/>
      <c r="L17" s="247"/>
    </row>
    <row r="18" spans="1:19" ht="18.75">
      <c r="A18" s="7"/>
      <c r="B18" s="10" t="s">
        <v>31</v>
      </c>
      <c r="C18" s="11"/>
      <c r="D18" s="11"/>
      <c r="E18" s="8"/>
      <c r="F18" s="8"/>
      <c r="G18" s="248"/>
      <c r="H18" s="247"/>
      <c r="I18" s="247"/>
      <c r="J18" s="247"/>
      <c r="K18" s="247"/>
      <c r="L18" s="29"/>
    </row>
    <row r="19" spans="1:19" ht="16.5">
      <c r="A19" s="7"/>
      <c r="B19" s="8"/>
      <c r="C19" s="8"/>
      <c r="D19" s="8"/>
      <c r="E19" s="8"/>
      <c r="F19" s="262">
        <v>44828</v>
      </c>
      <c r="G19" s="242">
        <v>44835</v>
      </c>
      <c r="H19" s="262">
        <v>44842</v>
      </c>
      <c r="I19" s="242">
        <v>44849</v>
      </c>
      <c r="J19" s="262">
        <v>44856</v>
      </c>
      <c r="K19" s="242">
        <v>44863</v>
      </c>
      <c r="L19" s="262">
        <v>44870</v>
      </c>
      <c r="M19" s="242">
        <v>44877</v>
      </c>
      <c r="N19" s="262">
        <v>44884</v>
      </c>
      <c r="O19" s="242">
        <v>44891</v>
      </c>
      <c r="P19" s="262">
        <v>44898</v>
      </c>
      <c r="Q19" s="242">
        <v>44905</v>
      </c>
      <c r="R19" s="262">
        <v>44912</v>
      </c>
      <c r="S19" s="242"/>
    </row>
    <row r="20" spans="1:19">
      <c r="A20" s="12">
        <v>1</v>
      </c>
      <c r="B20" s="144" t="s">
        <v>460</v>
      </c>
      <c r="C20" s="190"/>
      <c r="D20" s="191"/>
      <c r="E20" s="208"/>
      <c r="F20" s="249"/>
      <c r="G20" s="245"/>
      <c r="H20" s="249"/>
      <c r="I20" s="245"/>
      <c r="J20" s="249"/>
      <c r="K20" s="245"/>
      <c r="L20" s="245"/>
      <c r="M20" s="245"/>
      <c r="N20" s="245"/>
      <c r="O20" s="249"/>
      <c r="P20" s="245"/>
      <c r="Q20" s="245"/>
      <c r="R20" s="250"/>
      <c r="S20" s="250"/>
    </row>
    <row r="21" spans="1:19">
      <c r="A21" s="12">
        <v>2</v>
      </c>
      <c r="B21" s="144" t="s">
        <v>275</v>
      </c>
      <c r="C21" s="190"/>
      <c r="D21" s="191"/>
      <c r="E21" s="208"/>
      <c r="F21" s="249"/>
      <c r="G21" s="245"/>
      <c r="H21" s="249"/>
      <c r="I21" s="245"/>
      <c r="J21" s="249"/>
      <c r="K21" s="245"/>
      <c r="L21" s="245"/>
      <c r="M21" s="245"/>
      <c r="N21" s="245"/>
      <c r="O21" s="249"/>
      <c r="P21" s="245"/>
      <c r="Q21" s="245"/>
      <c r="R21" s="250"/>
      <c r="S21" s="250"/>
    </row>
    <row r="22" spans="1:19">
      <c r="A22" s="12">
        <v>3</v>
      </c>
      <c r="B22" s="63" t="s">
        <v>302</v>
      </c>
      <c r="C22" s="148"/>
      <c r="D22" s="149"/>
      <c r="E22" s="208"/>
      <c r="F22" s="249"/>
      <c r="G22" s="245"/>
      <c r="H22" s="249"/>
      <c r="I22" s="245"/>
      <c r="J22" s="249"/>
      <c r="K22" s="245"/>
      <c r="L22" s="245"/>
      <c r="M22" s="245"/>
      <c r="N22" s="245"/>
      <c r="O22" s="249"/>
      <c r="P22" s="245"/>
      <c r="Q22" s="245"/>
      <c r="R22" s="245"/>
      <c r="S22" s="245"/>
    </row>
    <row r="23" spans="1:19">
      <c r="A23" s="12">
        <v>4</v>
      </c>
      <c r="B23" s="63" t="s">
        <v>303</v>
      </c>
      <c r="C23" s="84"/>
      <c r="D23" s="85"/>
      <c r="E23" s="208"/>
      <c r="F23" s="249"/>
      <c r="G23" s="245"/>
      <c r="H23" s="249"/>
      <c r="I23" s="245"/>
      <c r="J23" s="249"/>
      <c r="K23" s="246"/>
      <c r="L23" s="246"/>
      <c r="M23" s="245"/>
      <c r="N23" s="245"/>
      <c r="O23" s="249"/>
      <c r="P23" s="246"/>
      <c r="Q23" s="246"/>
      <c r="R23" s="245"/>
      <c r="S23" s="245"/>
    </row>
    <row r="24" spans="1:19">
      <c r="A24" s="12">
        <v>5</v>
      </c>
      <c r="B24" s="63" t="s">
        <v>436</v>
      </c>
      <c r="C24" s="148"/>
      <c r="D24" s="149"/>
      <c r="E24" s="208"/>
      <c r="F24" s="249"/>
      <c r="G24" s="249"/>
      <c r="H24" s="249"/>
      <c r="I24" s="249"/>
      <c r="J24" s="249"/>
      <c r="K24" s="246"/>
      <c r="L24" s="246"/>
      <c r="M24" s="249"/>
      <c r="N24" s="249"/>
      <c r="O24" s="249"/>
      <c r="P24" s="246"/>
      <c r="Q24" s="246"/>
      <c r="R24" s="245"/>
      <c r="S24" s="245"/>
    </row>
    <row r="25" spans="1:19">
      <c r="A25" s="12">
        <v>6</v>
      </c>
      <c r="B25" s="181" t="s">
        <v>807</v>
      </c>
      <c r="C25" s="182"/>
      <c r="D25" s="183"/>
      <c r="E25" s="208"/>
      <c r="F25" s="249"/>
      <c r="G25" s="249"/>
      <c r="H25" s="249"/>
      <c r="I25" s="249"/>
      <c r="J25" s="249"/>
      <c r="K25" s="251"/>
      <c r="L25" s="245"/>
      <c r="M25" s="249"/>
      <c r="N25" s="249"/>
      <c r="O25" s="249"/>
      <c r="P25" s="251"/>
      <c r="Q25" s="245"/>
      <c r="R25" s="245"/>
      <c r="S25" s="245"/>
    </row>
    <row r="26" spans="1:19">
      <c r="A26" s="12">
        <v>7</v>
      </c>
      <c r="B26" s="144" t="s">
        <v>808</v>
      </c>
      <c r="C26" s="190"/>
      <c r="D26" s="191"/>
      <c r="E26" s="208"/>
      <c r="F26" s="249"/>
      <c r="G26" s="245"/>
      <c r="H26" s="249"/>
      <c r="I26" s="245"/>
      <c r="J26" s="249"/>
      <c r="K26" s="252"/>
      <c r="L26" s="245"/>
      <c r="M26" s="245"/>
      <c r="N26" s="245"/>
      <c r="O26" s="249"/>
      <c r="P26" s="252"/>
      <c r="Q26" s="245"/>
      <c r="R26" s="245"/>
      <c r="S26" s="245"/>
    </row>
    <row r="27" spans="1:19">
      <c r="A27" s="12">
        <v>8</v>
      </c>
      <c r="B27" s="63" t="s">
        <v>570</v>
      </c>
      <c r="C27" s="148"/>
      <c r="D27" s="149"/>
      <c r="E27" s="209"/>
      <c r="F27" s="249"/>
      <c r="G27" s="245"/>
      <c r="H27" s="249"/>
      <c r="I27" s="245"/>
      <c r="J27" s="249"/>
      <c r="K27" s="252"/>
      <c r="L27" s="245"/>
      <c r="M27" s="245"/>
      <c r="N27" s="245"/>
      <c r="O27" s="249"/>
      <c r="P27" s="252"/>
      <c r="Q27" s="245"/>
      <c r="R27" s="245"/>
      <c r="S27" s="245"/>
    </row>
    <row r="28" spans="1:19">
      <c r="A28" s="12">
        <v>9</v>
      </c>
      <c r="B28" s="63"/>
      <c r="C28" s="148"/>
      <c r="D28" s="149"/>
      <c r="E28" s="209"/>
      <c r="F28" s="249"/>
      <c r="G28" s="249"/>
      <c r="H28" s="249"/>
      <c r="I28" s="249"/>
      <c r="J28" s="249"/>
      <c r="K28" s="245"/>
      <c r="L28" s="245"/>
      <c r="M28" s="249"/>
      <c r="N28" s="249"/>
      <c r="O28" s="249"/>
      <c r="P28" s="245"/>
      <c r="Q28" s="245"/>
      <c r="R28" s="245"/>
      <c r="S28" s="245"/>
    </row>
    <row r="29" spans="1:19">
      <c r="A29" s="12">
        <v>10</v>
      </c>
      <c r="B29" s="63"/>
      <c r="C29" s="148"/>
      <c r="D29" s="149"/>
      <c r="E29" s="145"/>
      <c r="F29" s="249"/>
      <c r="G29" s="245"/>
      <c r="H29" s="249"/>
      <c r="I29" s="245"/>
      <c r="J29" s="249"/>
      <c r="K29" s="253"/>
      <c r="L29" s="253"/>
      <c r="M29" s="245"/>
      <c r="N29" s="245"/>
      <c r="O29" s="249"/>
      <c r="P29" s="253"/>
      <c r="Q29" s="253"/>
      <c r="R29" s="245"/>
      <c r="S29" s="245"/>
    </row>
    <row r="30" spans="1:19">
      <c r="A30" s="12"/>
      <c r="B30" s="63"/>
      <c r="C30" s="84"/>
      <c r="D30" s="85"/>
      <c r="E30" s="13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  <row r="31" spans="1:19" ht="16.5">
      <c r="A31" s="7"/>
      <c r="B31" s="241"/>
      <c r="C31" s="241"/>
      <c r="D31" s="241"/>
      <c r="E31" s="8"/>
      <c r="F31" s="8"/>
      <c r="G31" s="248"/>
      <c r="H31" s="248"/>
      <c r="I31" s="248"/>
      <c r="J31" s="247"/>
      <c r="K31" s="247"/>
      <c r="L31" s="247"/>
    </row>
    <row r="32" spans="1:19" ht="16.5">
      <c r="A32" s="7"/>
      <c r="B32" s="8"/>
      <c r="C32" s="8"/>
      <c r="D32" s="8"/>
      <c r="E32" s="8"/>
      <c r="F32" s="8"/>
      <c r="G32" s="248"/>
      <c r="H32" s="248"/>
      <c r="I32" s="248"/>
      <c r="J32" s="247"/>
      <c r="K32" s="247"/>
      <c r="L32" s="247"/>
    </row>
    <row r="33" spans="1:19" ht="16.5">
      <c r="A33" s="7"/>
      <c r="B33" s="8"/>
      <c r="C33" s="8"/>
      <c r="D33" s="8"/>
      <c r="E33" s="8"/>
      <c r="F33" s="8"/>
      <c r="G33" s="248"/>
      <c r="H33" s="248"/>
      <c r="I33" s="248"/>
      <c r="J33" s="247"/>
      <c r="K33" s="247"/>
      <c r="L33" s="247"/>
    </row>
    <row r="34" spans="1:19" ht="16.5">
      <c r="A34" s="7"/>
      <c r="B34" s="8"/>
      <c r="C34" s="8"/>
      <c r="D34" s="8"/>
      <c r="E34" s="8"/>
      <c r="F34" s="8"/>
      <c r="G34" s="248"/>
      <c r="H34" s="248"/>
      <c r="I34" s="248"/>
      <c r="J34" s="247"/>
      <c r="K34" s="247"/>
      <c r="L34" s="247"/>
    </row>
    <row r="35" spans="1:19" ht="16.5">
      <c r="A35" s="7"/>
      <c r="B35" s="8"/>
      <c r="C35" s="8"/>
      <c r="D35" s="8"/>
      <c r="E35" s="8"/>
      <c r="F35" s="8"/>
      <c r="G35" s="248"/>
      <c r="H35" s="248"/>
      <c r="I35" s="248"/>
      <c r="J35" s="247"/>
      <c r="K35" s="247"/>
      <c r="L35" s="247"/>
    </row>
    <row r="36" spans="1:19" ht="18.75">
      <c r="A36" s="7"/>
      <c r="B36" s="2" t="s">
        <v>12</v>
      </c>
      <c r="C36" s="11"/>
      <c r="D36" s="11"/>
      <c r="E36" s="8"/>
      <c r="F36" s="8"/>
      <c r="G36" s="248"/>
      <c r="H36" s="247"/>
      <c r="I36" s="247"/>
      <c r="J36" s="247"/>
      <c r="K36" s="247"/>
      <c r="L36" s="29"/>
    </row>
    <row r="37" spans="1:19" ht="16.5">
      <c r="A37" s="7"/>
      <c r="B37" s="8"/>
      <c r="C37" s="8"/>
      <c r="D37" s="8"/>
      <c r="E37" s="8"/>
      <c r="F37" s="262">
        <v>44828</v>
      </c>
      <c r="G37" s="242">
        <v>44835</v>
      </c>
      <c r="H37" s="262">
        <v>44842</v>
      </c>
      <c r="I37" s="242">
        <v>44849</v>
      </c>
      <c r="J37" s="262">
        <v>44856</v>
      </c>
      <c r="K37" s="242">
        <v>44863</v>
      </c>
      <c r="L37" s="262">
        <v>44870</v>
      </c>
      <c r="M37" s="242">
        <v>44877</v>
      </c>
      <c r="N37" s="262">
        <v>44884</v>
      </c>
      <c r="O37" s="242">
        <v>44891</v>
      </c>
      <c r="P37" s="262">
        <v>44898</v>
      </c>
      <c r="Q37" s="242">
        <v>44905</v>
      </c>
      <c r="R37" s="262">
        <v>44912</v>
      </c>
      <c r="S37" s="242"/>
    </row>
    <row r="38" spans="1:19">
      <c r="A38" s="12">
        <v>1</v>
      </c>
      <c r="B38" s="63" t="s">
        <v>792</v>
      </c>
      <c r="C38" s="148"/>
      <c r="D38" s="149"/>
      <c r="E38" s="223"/>
      <c r="F38" s="249"/>
      <c r="G38" s="245"/>
      <c r="H38" s="249"/>
      <c r="I38" s="245"/>
      <c r="J38" s="249"/>
      <c r="K38" s="249"/>
      <c r="L38" s="249"/>
      <c r="M38" s="245"/>
      <c r="N38" s="245"/>
      <c r="O38" s="249"/>
      <c r="P38" s="245"/>
      <c r="Q38" s="245"/>
      <c r="R38" s="250"/>
      <c r="S38" s="250"/>
    </row>
    <row r="39" spans="1:19">
      <c r="A39" s="12">
        <v>2</v>
      </c>
      <c r="B39" s="63" t="s">
        <v>537</v>
      </c>
      <c r="C39" s="84"/>
      <c r="D39" s="85"/>
      <c r="E39" s="208"/>
      <c r="F39" s="249"/>
      <c r="G39" s="245"/>
      <c r="H39" s="249"/>
      <c r="I39" s="245"/>
      <c r="J39" s="249"/>
      <c r="K39" s="249"/>
      <c r="L39" s="249"/>
      <c r="M39" s="245"/>
      <c r="N39" s="245"/>
      <c r="O39" s="249"/>
      <c r="P39" s="245"/>
      <c r="Q39" s="245"/>
      <c r="R39" s="250"/>
      <c r="S39" s="250"/>
    </row>
    <row r="40" spans="1:19">
      <c r="A40" s="12">
        <v>3</v>
      </c>
      <c r="B40" s="63" t="s">
        <v>426</v>
      </c>
      <c r="C40" s="148"/>
      <c r="D40" s="149"/>
      <c r="E40" s="207"/>
      <c r="F40" s="249"/>
      <c r="G40" s="245"/>
      <c r="H40" s="249"/>
      <c r="I40" s="245"/>
      <c r="J40" s="249"/>
      <c r="K40" s="249"/>
      <c r="L40" s="249"/>
      <c r="M40" s="245"/>
      <c r="N40" s="245"/>
      <c r="O40" s="249"/>
      <c r="P40" s="245"/>
      <c r="Q40" s="245"/>
      <c r="R40" s="245"/>
      <c r="S40" s="245"/>
    </row>
    <row r="41" spans="1:19">
      <c r="A41" s="12">
        <v>4</v>
      </c>
      <c r="B41" s="63" t="s">
        <v>935</v>
      </c>
      <c r="C41" s="148"/>
      <c r="D41" s="149"/>
      <c r="E41" s="208"/>
      <c r="F41" s="249"/>
      <c r="G41" s="245"/>
      <c r="H41" s="249"/>
      <c r="I41" s="245"/>
      <c r="J41" s="249"/>
      <c r="K41" s="249"/>
      <c r="L41" s="249"/>
      <c r="M41" s="245"/>
      <c r="N41" s="245"/>
      <c r="O41" s="249"/>
      <c r="P41" s="246"/>
      <c r="Q41" s="246"/>
      <c r="R41" s="245"/>
      <c r="S41" s="245"/>
    </row>
    <row r="42" spans="1:19">
      <c r="A42" s="12">
        <v>5</v>
      </c>
      <c r="B42" s="63" t="s">
        <v>989</v>
      </c>
      <c r="C42" s="148"/>
      <c r="D42" s="149"/>
      <c r="E42" s="208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6"/>
      <c r="Q42" s="246"/>
      <c r="R42" s="245"/>
      <c r="S42" s="245"/>
    </row>
    <row r="43" spans="1:19">
      <c r="A43" s="12">
        <v>6</v>
      </c>
      <c r="B43" s="63" t="s">
        <v>980</v>
      </c>
      <c r="C43" s="84"/>
      <c r="D43" s="85"/>
      <c r="E43" s="208"/>
      <c r="F43" s="249"/>
      <c r="G43" s="249"/>
      <c r="H43" s="249"/>
      <c r="I43" s="249"/>
      <c r="J43" s="249"/>
      <c r="K43" s="245"/>
      <c r="L43" s="249"/>
      <c r="M43" s="249"/>
      <c r="N43" s="249"/>
      <c r="O43" s="249"/>
      <c r="P43" s="251"/>
      <c r="Q43" s="245"/>
      <c r="R43" s="245"/>
      <c r="S43" s="245"/>
    </row>
    <row r="44" spans="1:19">
      <c r="A44" s="12">
        <v>7</v>
      </c>
      <c r="B44" s="120" t="s">
        <v>979</v>
      </c>
      <c r="C44" s="124"/>
      <c r="D44" s="125"/>
      <c r="E44" s="208"/>
      <c r="F44" s="249"/>
      <c r="G44" s="245"/>
      <c r="H44" s="249"/>
      <c r="I44" s="245"/>
      <c r="J44" s="249"/>
      <c r="K44" s="245"/>
      <c r="L44" s="249"/>
      <c r="M44" s="245"/>
      <c r="N44" s="245"/>
      <c r="O44" s="249"/>
      <c r="P44" s="252"/>
      <c r="Q44" s="245"/>
      <c r="R44" s="245"/>
      <c r="S44" s="245"/>
    </row>
    <row r="45" spans="1:19">
      <c r="A45" s="12">
        <v>8</v>
      </c>
      <c r="B45" s="63" t="s">
        <v>1035</v>
      </c>
      <c r="C45" s="148"/>
      <c r="D45" s="149"/>
      <c r="E45" s="120"/>
      <c r="F45" s="249"/>
      <c r="G45" s="245"/>
      <c r="H45" s="249"/>
      <c r="I45" s="245"/>
      <c r="J45" s="249"/>
      <c r="K45" s="247"/>
      <c r="L45" s="249"/>
      <c r="M45" s="245"/>
      <c r="N45" s="245"/>
      <c r="O45" s="249"/>
      <c r="P45" s="252"/>
      <c r="Q45" s="245"/>
      <c r="R45" s="245"/>
      <c r="S45" s="245"/>
    </row>
    <row r="46" spans="1:19">
      <c r="A46" s="12">
        <v>9</v>
      </c>
      <c r="B46" s="110" t="s">
        <v>858</v>
      </c>
      <c r="C46" s="155"/>
      <c r="D46" s="156"/>
      <c r="E46" s="145"/>
      <c r="F46" s="249"/>
      <c r="G46" s="249"/>
      <c r="H46" s="249"/>
      <c r="I46" s="249"/>
      <c r="J46" s="249"/>
      <c r="K46" s="245"/>
      <c r="L46" s="245"/>
      <c r="M46" s="249"/>
      <c r="N46" s="249"/>
      <c r="O46" s="249"/>
      <c r="P46" s="245"/>
      <c r="Q46" s="245"/>
      <c r="R46" s="245"/>
      <c r="S46" s="245"/>
    </row>
    <row r="47" spans="1:19">
      <c r="A47" s="12">
        <v>10</v>
      </c>
      <c r="B47" s="110" t="s">
        <v>1066</v>
      </c>
      <c r="C47" s="155"/>
      <c r="D47" s="156"/>
      <c r="E47" s="120"/>
      <c r="F47" s="249"/>
      <c r="G47" s="245"/>
      <c r="H47" s="249"/>
      <c r="I47" s="245"/>
      <c r="J47" s="249"/>
      <c r="K47" s="245"/>
      <c r="L47" s="245"/>
      <c r="M47" s="245"/>
      <c r="N47" s="245"/>
      <c r="O47" s="249"/>
      <c r="P47" s="253"/>
      <c r="Q47" s="253"/>
      <c r="R47" s="245"/>
      <c r="S47" s="245"/>
    </row>
    <row r="48" spans="1:19">
      <c r="A48" s="12">
        <v>11</v>
      </c>
      <c r="B48" s="63" t="s">
        <v>845</v>
      </c>
      <c r="C48" s="148"/>
      <c r="D48" s="149"/>
      <c r="E48" s="119"/>
      <c r="F48" s="245"/>
      <c r="G48" s="245"/>
      <c r="H48" s="121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</row>
    <row r="49" spans="1:19">
      <c r="A49" s="267"/>
      <c r="B49" s="57"/>
      <c r="C49" s="57"/>
      <c r="D49" s="57"/>
      <c r="E49" s="19"/>
      <c r="F49" s="19"/>
      <c r="G49" s="248"/>
      <c r="H49" s="248"/>
      <c r="I49" s="248"/>
      <c r="J49" s="247"/>
      <c r="K49" s="247"/>
      <c r="L49" s="247"/>
    </row>
    <row r="50" spans="1:19" ht="16.5">
      <c r="A50" s="7"/>
      <c r="B50" s="8"/>
      <c r="C50" s="8"/>
      <c r="D50" s="8"/>
      <c r="E50" s="8"/>
      <c r="F50" s="8"/>
      <c r="G50" s="248"/>
      <c r="H50" s="248"/>
      <c r="I50" s="248"/>
      <c r="J50" s="247"/>
      <c r="K50" s="247"/>
      <c r="L50" s="247"/>
    </row>
    <row r="51" spans="1:19" ht="16.5">
      <c r="A51" s="7"/>
      <c r="B51" s="8"/>
      <c r="C51" s="8"/>
      <c r="D51" s="8"/>
      <c r="E51" s="8"/>
      <c r="F51" s="8"/>
      <c r="G51" s="248"/>
      <c r="H51" s="248"/>
      <c r="I51" s="248"/>
      <c r="J51" s="247"/>
      <c r="K51" s="247"/>
      <c r="L51" s="247"/>
    </row>
    <row r="52" spans="1:19" ht="18.75">
      <c r="A52" s="7"/>
      <c r="B52" s="2" t="s">
        <v>13</v>
      </c>
      <c r="C52" s="11"/>
      <c r="D52" s="11"/>
      <c r="E52" s="8"/>
      <c r="F52" s="8"/>
      <c r="G52" s="248"/>
      <c r="H52" s="247"/>
      <c r="I52" s="247"/>
      <c r="J52" s="247"/>
      <c r="K52" s="247"/>
      <c r="L52" s="29"/>
    </row>
    <row r="53" spans="1:19" ht="16.5">
      <c r="A53" s="7"/>
      <c r="B53" s="47"/>
      <c r="C53" s="47"/>
      <c r="D53" s="47"/>
      <c r="E53" s="8"/>
      <c r="F53" s="262">
        <v>44828</v>
      </c>
      <c r="G53" s="242">
        <v>44835</v>
      </c>
      <c r="H53" s="262">
        <v>44842</v>
      </c>
      <c r="I53" s="242">
        <v>44849</v>
      </c>
      <c r="J53" s="262">
        <v>44856</v>
      </c>
      <c r="K53" s="242">
        <v>44863</v>
      </c>
      <c r="L53" s="262">
        <v>44870</v>
      </c>
      <c r="M53" s="242">
        <v>44877</v>
      </c>
      <c r="N53" s="262">
        <v>44884</v>
      </c>
      <c r="O53" s="242">
        <v>44891</v>
      </c>
      <c r="P53" s="262">
        <v>44898</v>
      </c>
      <c r="Q53" s="242">
        <v>44905</v>
      </c>
      <c r="R53" s="262">
        <v>44912</v>
      </c>
      <c r="S53" s="242"/>
    </row>
    <row r="54" spans="1:19">
      <c r="A54" s="12">
        <v>1</v>
      </c>
      <c r="B54" s="110" t="s">
        <v>425</v>
      </c>
      <c r="C54" s="155"/>
      <c r="D54" s="156"/>
      <c r="E54" s="208"/>
      <c r="F54" s="249"/>
      <c r="G54" s="245"/>
      <c r="H54" s="249"/>
      <c r="I54" s="245"/>
      <c r="J54" s="249"/>
      <c r="K54" s="249"/>
      <c r="L54" s="249"/>
      <c r="M54" s="245"/>
      <c r="N54" s="245"/>
      <c r="O54" s="249"/>
      <c r="P54" s="245"/>
      <c r="Q54" s="245"/>
      <c r="R54" s="250"/>
      <c r="S54" s="250"/>
    </row>
    <row r="55" spans="1:19">
      <c r="A55" s="12">
        <v>2</v>
      </c>
      <c r="B55" s="110" t="s">
        <v>697</v>
      </c>
      <c r="C55" s="155"/>
      <c r="D55" s="156"/>
      <c r="E55" s="208"/>
      <c r="F55" s="249"/>
      <c r="G55" s="245"/>
      <c r="H55" s="249"/>
      <c r="I55" s="245"/>
      <c r="J55" s="249"/>
      <c r="K55" s="249"/>
      <c r="L55" s="249"/>
      <c r="M55" s="245"/>
      <c r="N55" s="245"/>
      <c r="O55" s="249"/>
      <c r="P55" s="245"/>
      <c r="Q55" s="245"/>
      <c r="R55" s="250"/>
      <c r="S55" s="250"/>
    </row>
    <row r="56" spans="1:19">
      <c r="A56" s="12">
        <v>3</v>
      </c>
      <c r="B56" s="110" t="s">
        <v>550</v>
      </c>
      <c r="C56" s="155"/>
      <c r="D56" s="156"/>
      <c r="E56" s="208"/>
      <c r="F56" s="249"/>
      <c r="G56" s="245"/>
      <c r="H56" s="249"/>
      <c r="I56" s="245"/>
      <c r="J56" s="249"/>
      <c r="K56" s="249"/>
      <c r="L56" s="249"/>
      <c r="M56" s="245"/>
      <c r="N56" s="245"/>
      <c r="O56" s="249"/>
      <c r="P56" s="245"/>
      <c r="Q56" s="245"/>
      <c r="R56" s="245"/>
      <c r="S56" s="245"/>
    </row>
    <row r="57" spans="1:19">
      <c r="A57" s="12">
        <v>4</v>
      </c>
      <c r="B57" s="68" t="s">
        <v>250</v>
      </c>
      <c r="C57" s="47"/>
      <c r="D57" s="47"/>
      <c r="E57" s="207"/>
      <c r="F57" s="249"/>
      <c r="G57" s="245"/>
      <c r="H57" s="249"/>
      <c r="I57" s="245"/>
      <c r="J57" s="249"/>
      <c r="K57" s="249"/>
      <c r="L57" s="249"/>
      <c r="M57" s="245"/>
      <c r="N57" s="245"/>
      <c r="O57" s="249"/>
      <c r="P57" s="246"/>
      <c r="Q57" s="246"/>
      <c r="R57" s="245"/>
      <c r="S57" s="245"/>
    </row>
    <row r="58" spans="1:19">
      <c r="A58" s="12">
        <v>5</v>
      </c>
      <c r="B58" s="63" t="s">
        <v>706</v>
      </c>
      <c r="C58" s="84"/>
      <c r="D58" s="85"/>
      <c r="E58" s="208"/>
      <c r="F58" s="249"/>
      <c r="G58" s="249"/>
      <c r="H58" s="249"/>
      <c r="I58" s="249"/>
      <c r="J58" s="249"/>
      <c r="K58" s="245"/>
      <c r="L58" s="245"/>
      <c r="M58" s="249"/>
      <c r="N58" s="249"/>
      <c r="O58" s="249"/>
      <c r="P58" s="246"/>
      <c r="Q58" s="246"/>
      <c r="R58" s="245"/>
      <c r="S58" s="245"/>
    </row>
    <row r="59" spans="1:19">
      <c r="A59" s="12">
        <v>6</v>
      </c>
      <c r="B59" s="63" t="s">
        <v>723</v>
      </c>
      <c r="C59" s="84"/>
      <c r="D59" s="85"/>
      <c r="E59" s="208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51"/>
      <c r="Q59" s="245"/>
      <c r="R59" s="245"/>
      <c r="S59" s="245"/>
    </row>
    <row r="60" spans="1:19">
      <c r="A60" s="12">
        <v>7</v>
      </c>
      <c r="B60" s="63" t="s">
        <v>743</v>
      </c>
      <c r="C60" s="84"/>
      <c r="D60" s="85"/>
      <c r="E60" s="207"/>
      <c r="F60" s="249"/>
      <c r="G60" s="245"/>
      <c r="H60" s="249"/>
      <c r="I60" s="245"/>
      <c r="J60" s="249"/>
      <c r="K60" s="249"/>
      <c r="L60" s="249"/>
      <c r="M60" s="245"/>
      <c r="N60" s="245"/>
      <c r="O60" s="249"/>
      <c r="P60" s="252"/>
      <c r="Q60" s="245"/>
      <c r="R60" s="245"/>
      <c r="S60" s="245"/>
    </row>
    <row r="61" spans="1:19">
      <c r="A61" s="12">
        <v>8</v>
      </c>
      <c r="B61" s="63" t="s">
        <v>744</v>
      </c>
      <c r="C61" s="84"/>
      <c r="D61" s="85"/>
      <c r="E61" s="120"/>
      <c r="F61" s="249"/>
      <c r="G61" s="245"/>
      <c r="H61" s="249"/>
      <c r="I61" s="245"/>
      <c r="J61" s="249"/>
      <c r="K61" s="249"/>
      <c r="L61" s="249"/>
      <c r="M61" s="245"/>
      <c r="N61" s="245"/>
      <c r="O61" s="249"/>
      <c r="P61" s="252"/>
      <c r="Q61" s="245"/>
      <c r="R61" s="245"/>
      <c r="S61" s="245"/>
    </row>
    <row r="62" spans="1:19">
      <c r="A62" s="12">
        <v>9</v>
      </c>
      <c r="B62" s="110" t="s">
        <v>746</v>
      </c>
      <c r="C62" s="155"/>
      <c r="D62" s="156"/>
      <c r="E62" s="145"/>
      <c r="F62" s="249"/>
      <c r="G62" s="249"/>
      <c r="H62" s="249"/>
      <c r="I62" s="249"/>
      <c r="J62" s="249"/>
      <c r="K62" s="245"/>
      <c r="L62" s="245"/>
      <c r="M62" s="249"/>
      <c r="N62" s="249"/>
      <c r="O62" s="249"/>
      <c r="P62" s="245"/>
      <c r="Q62" s="245"/>
      <c r="R62" s="245"/>
      <c r="S62" s="245"/>
    </row>
    <row r="63" spans="1:19">
      <c r="A63" s="12">
        <v>10</v>
      </c>
      <c r="B63" s="110" t="s">
        <v>748</v>
      </c>
      <c r="C63" s="155"/>
      <c r="D63" s="156"/>
      <c r="E63" s="120"/>
      <c r="F63" s="249"/>
      <c r="G63" s="245"/>
      <c r="H63" s="249"/>
      <c r="I63" s="245"/>
      <c r="J63" s="249"/>
      <c r="K63" s="245"/>
      <c r="L63" s="249"/>
      <c r="M63" s="245"/>
      <c r="N63" s="245"/>
      <c r="O63" s="249"/>
      <c r="P63" s="253"/>
      <c r="Q63" s="253"/>
      <c r="R63" s="245"/>
      <c r="S63" s="245"/>
    </row>
    <row r="64" spans="1:19">
      <c r="A64" s="12">
        <v>11</v>
      </c>
      <c r="B64" s="63" t="s">
        <v>1049</v>
      </c>
      <c r="C64" s="148"/>
      <c r="D64" s="149"/>
      <c r="E64" s="14"/>
      <c r="F64" s="245"/>
      <c r="G64" s="245"/>
      <c r="H64" s="245"/>
      <c r="I64" s="245"/>
      <c r="J64" s="245"/>
      <c r="K64" s="249"/>
      <c r="L64" s="249"/>
      <c r="M64" s="245"/>
      <c r="N64" s="245"/>
      <c r="O64" s="245"/>
      <c r="P64" s="245"/>
      <c r="Q64" s="245"/>
      <c r="R64" s="245"/>
      <c r="S64" s="245"/>
    </row>
    <row r="68" spans="1:19" ht="18.75">
      <c r="A68" s="7"/>
      <c r="B68" s="2" t="s">
        <v>14</v>
      </c>
      <c r="C68" s="11"/>
      <c r="D68" s="11"/>
      <c r="E68" s="8"/>
      <c r="F68" s="8"/>
      <c r="G68" s="248"/>
      <c r="H68" s="247"/>
      <c r="I68" s="247"/>
      <c r="J68" s="247"/>
      <c r="K68" s="247"/>
      <c r="L68" s="29"/>
    </row>
    <row r="69" spans="1:19" ht="16.5">
      <c r="A69" s="7"/>
      <c r="B69" s="8"/>
      <c r="C69" s="8"/>
      <c r="D69" s="8"/>
      <c r="E69" s="8"/>
      <c r="F69" s="262">
        <v>44828</v>
      </c>
      <c r="G69" s="242">
        <v>44835</v>
      </c>
      <c r="H69" s="262">
        <v>44842</v>
      </c>
      <c r="I69" s="242">
        <v>44849</v>
      </c>
      <c r="J69" s="262">
        <v>44856</v>
      </c>
      <c r="K69" s="242">
        <v>44863</v>
      </c>
      <c r="L69" s="262">
        <v>44870</v>
      </c>
      <c r="M69" s="242">
        <v>44877</v>
      </c>
      <c r="N69" s="262">
        <v>44884</v>
      </c>
      <c r="O69" s="242">
        <v>44891</v>
      </c>
      <c r="P69" s="262">
        <v>44898</v>
      </c>
      <c r="Q69" s="242">
        <v>44905</v>
      </c>
      <c r="R69" s="262">
        <v>44912</v>
      </c>
      <c r="S69" s="242"/>
    </row>
    <row r="70" spans="1:19">
      <c r="A70" s="12">
        <v>1</v>
      </c>
      <c r="B70" s="63" t="s">
        <v>411</v>
      </c>
      <c r="C70" s="148"/>
      <c r="D70" s="149"/>
      <c r="E70" s="208"/>
      <c r="F70" s="249"/>
      <c r="G70" s="245"/>
      <c r="H70" s="249"/>
      <c r="I70" s="245"/>
      <c r="J70" s="249"/>
      <c r="K70" s="249"/>
      <c r="L70" s="249"/>
      <c r="M70" s="245"/>
      <c r="N70" s="245"/>
      <c r="O70" s="249"/>
      <c r="P70" s="245"/>
      <c r="Q70" s="245"/>
      <c r="R70" s="250"/>
      <c r="S70" s="250"/>
    </row>
    <row r="71" spans="1:19">
      <c r="A71" s="12">
        <v>2</v>
      </c>
      <c r="B71" s="26" t="s">
        <v>542</v>
      </c>
      <c r="C71" s="150"/>
      <c r="D71" s="149"/>
      <c r="E71" s="208"/>
      <c r="F71" s="249"/>
      <c r="G71" s="245"/>
      <c r="H71" s="249"/>
      <c r="I71" s="245"/>
      <c r="J71" s="249"/>
      <c r="K71" s="249"/>
      <c r="L71" s="249"/>
      <c r="M71" s="245"/>
      <c r="N71" s="245"/>
      <c r="O71" s="249"/>
      <c r="P71" s="245"/>
      <c r="Q71" s="245"/>
      <c r="R71" s="250"/>
      <c r="S71" s="250"/>
    </row>
    <row r="72" spans="1:19">
      <c r="A72" s="12">
        <v>3</v>
      </c>
      <c r="B72" s="63" t="s">
        <v>451</v>
      </c>
      <c r="C72" s="148"/>
      <c r="D72" s="149"/>
      <c r="E72" s="208"/>
      <c r="F72" s="249"/>
      <c r="G72" s="245"/>
      <c r="H72" s="249"/>
      <c r="I72" s="245"/>
      <c r="J72" s="249"/>
      <c r="K72" s="249"/>
      <c r="L72" s="249"/>
      <c r="M72" s="245"/>
      <c r="N72" s="245"/>
      <c r="O72" s="249"/>
      <c r="P72" s="245"/>
      <c r="Q72" s="245"/>
      <c r="R72" s="245"/>
      <c r="S72" s="245"/>
    </row>
    <row r="73" spans="1:19">
      <c r="A73" s="12">
        <v>4</v>
      </c>
      <c r="B73" s="63" t="s">
        <v>387</v>
      </c>
      <c r="C73" s="84"/>
      <c r="D73" s="84"/>
      <c r="E73" s="207"/>
      <c r="F73" s="249"/>
      <c r="G73" s="245"/>
      <c r="H73" s="249"/>
      <c r="I73" s="245"/>
      <c r="J73" s="249"/>
      <c r="K73" s="249"/>
      <c r="L73" s="249"/>
      <c r="M73" s="245"/>
      <c r="N73" s="245"/>
      <c r="O73" s="249"/>
      <c r="P73" s="246"/>
      <c r="Q73" s="246"/>
      <c r="R73" s="245"/>
      <c r="S73" s="245"/>
    </row>
    <row r="74" spans="1:19">
      <c r="A74" s="12">
        <v>5</v>
      </c>
      <c r="B74" s="63" t="s">
        <v>388</v>
      </c>
      <c r="C74" s="148"/>
      <c r="D74" s="149"/>
      <c r="E74" s="208"/>
      <c r="F74" s="249"/>
      <c r="G74" s="249"/>
      <c r="H74" s="249"/>
      <c r="I74" s="249"/>
      <c r="J74" s="249"/>
      <c r="K74" s="245"/>
      <c r="L74" s="245"/>
      <c r="M74" s="249"/>
      <c r="N74" s="249"/>
      <c r="O74" s="249"/>
      <c r="P74" s="246"/>
      <c r="Q74" s="246"/>
      <c r="R74" s="245"/>
      <c r="S74" s="245"/>
    </row>
    <row r="75" spans="1:19">
      <c r="A75" s="12">
        <v>6</v>
      </c>
      <c r="B75" s="63" t="s">
        <v>391</v>
      </c>
      <c r="C75" s="148"/>
      <c r="D75" s="149"/>
      <c r="E75" s="208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51"/>
      <c r="Q75" s="245"/>
      <c r="R75" s="245"/>
      <c r="S75" s="245"/>
    </row>
    <row r="76" spans="1:19">
      <c r="A76" s="12">
        <v>7</v>
      </c>
      <c r="B76" s="63" t="s">
        <v>867</v>
      </c>
      <c r="C76" s="148"/>
      <c r="D76" s="149"/>
      <c r="E76" s="207"/>
      <c r="F76" s="249"/>
      <c r="G76" s="245"/>
      <c r="H76" s="249"/>
      <c r="I76" s="245"/>
      <c r="J76" s="249"/>
      <c r="K76" s="249"/>
      <c r="L76" s="249"/>
      <c r="M76" s="245"/>
      <c r="N76" s="245"/>
      <c r="O76" s="249"/>
      <c r="P76" s="252"/>
      <c r="Q76" s="245"/>
      <c r="R76" s="245"/>
      <c r="S76" s="245"/>
    </row>
    <row r="77" spans="1:19">
      <c r="A77" s="12">
        <v>8</v>
      </c>
      <c r="B77" s="63" t="s">
        <v>1036</v>
      </c>
      <c r="C77" s="148"/>
      <c r="D77" s="149"/>
      <c r="E77" s="208"/>
      <c r="F77" s="249"/>
      <c r="G77" s="245"/>
      <c r="H77" s="249"/>
      <c r="I77" s="245"/>
      <c r="J77" s="249"/>
      <c r="K77" s="249"/>
      <c r="L77" s="249"/>
      <c r="M77" s="245"/>
      <c r="N77" s="245"/>
      <c r="O77" s="249"/>
      <c r="P77" s="252"/>
      <c r="Q77" s="245"/>
      <c r="R77" s="245"/>
      <c r="S77" s="245"/>
    </row>
    <row r="78" spans="1:19">
      <c r="A78" s="12">
        <v>9</v>
      </c>
      <c r="B78" s="63" t="s">
        <v>383</v>
      </c>
      <c r="C78" s="148"/>
      <c r="D78" s="149"/>
      <c r="E78" s="207"/>
      <c r="F78" s="249"/>
      <c r="G78" s="249"/>
      <c r="H78" s="249"/>
      <c r="I78" s="249"/>
      <c r="J78" s="249"/>
      <c r="K78" s="245"/>
      <c r="L78" s="245"/>
      <c r="M78" s="249"/>
      <c r="N78" s="249"/>
      <c r="O78" s="249"/>
      <c r="P78" s="245"/>
      <c r="Q78" s="245"/>
      <c r="R78" s="245"/>
      <c r="S78" s="245"/>
    </row>
    <row r="79" spans="1:19">
      <c r="A79" s="12">
        <v>10</v>
      </c>
      <c r="B79" s="63" t="s">
        <v>1050</v>
      </c>
      <c r="C79" s="148"/>
      <c r="D79" s="149"/>
      <c r="E79" s="208"/>
      <c r="F79" s="249"/>
      <c r="G79" s="245"/>
      <c r="H79" s="249"/>
      <c r="I79" s="245"/>
      <c r="J79" s="249"/>
      <c r="K79" s="245"/>
      <c r="L79" s="249"/>
      <c r="M79" s="245"/>
      <c r="N79" s="245"/>
      <c r="O79" s="249"/>
      <c r="P79" s="253"/>
      <c r="Q79" s="253"/>
      <c r="R79" s="245"/>
      <c r="S79" s="245"/>
    </row>
    <row r="80" spans="1:19">
      <c r="A80" s="12"/>
      <c r="B80" s="152"/>
      <c r="C80" s="153"/>
      <c r="D80" s="154"/>
      <c r="E80" s="14"/>
      <c r="F80" s="245"/>
      <c r="G80" s="245"/>
      <c r="H80" s="245"/>
      <c r="I80" s="245"/>
      <c r="J80" s="245"/>
      <c r="K80" s="249"/>
      <c r="L80" s="249"/>
      <c r="M80" s="245"/>
      <c r="N80" s="245"/>
      <c r="O80" s="245"/>
      <c r="P80" s="245"/>
      <c r="Q80" s="245"/>
      <c r="R80" s="245"/>
      <c r="S80" s="245"/>
    </row>
    <row r="84" spans="1:19" ht="18.75">
      <c r="A84" s="7"/>
      <c r="B84" s="2" t="s">
        <v>9</v>
      </c>
      <c r="C84" s="11"/>
      <c r="D84" s="11"/>
      <c r="E84" s="8"/>
      <c r="F84" s="8"/>
      <c r="G84" s="248"/>
      <c r="H84" s="247"/>
      <c r="I84" s="247"/>
      <c r="J84" s="247"/>
      <c r="K84" s="247"/>
    </row>
    <row r="85" spans="1:19" ht="16.5">
      <c r="A85" s="7"/>
      <c r="B85" s="8"/>
      <c r="C85" s="8"/>
      <c r="D85" s="8"/>
      <c r="E85" s="8"/>
      <c r="F85" s="262">
        <v>44828</v>
      </c>
      <c r="G85" s="242">
        <v>44835</v>
      </c>
      <c r="H85" s="262">
        <v>44842</v>
      </c>
      <c r="I85" s="242">
        <v>44849</v>
      </c>
      <c r="J85" s="262">
        <v>44856</v>
      </c>
      <c r="K85" s="242">
        <v>44863</v>
      </c>
      <c r="L85" s="262">
        <v>44870</v>
      </c>
      <c r="M85" s="242">
        <v>44877</v>
      </c>
      <c r="N85" s="262">
        <v>44884</v>
      </c>
      <c r="O85" s="242">
        <v>44891</v>
      </c>
      <c r="P85" s="262">
        <v>44898</v>
      </c>
      <c r="Q85" s="242">
        <v>44905</v>
      </c>
      <c r="R85" s="262">
        <v>44912</v>
      </c>
      <c r="S85" s="242"/>
    </row>
    <row r="86" spans="1:19">
      <c r="A86" s="12">
        <v>1</v>
      </c>
      <c r="B86" s="63" t="s">
        <v>407</v>
      </c>
      <c r="C86" s="148"/>
      <c r="D86" s="149"/>
      <c r="E86" s="208"/>
      <c r="F86" s="249"/>
      <c r="G86" s="245"/>
      <c r="H86" s="249"/>
      <c r="I86" s="245"/>
      <c r="J86" s="249"/>
      <c r="K86" s="249"/>
      <c r="L86" s="249"/>
      <c r="M86" s="245"/>
      <c r="N86" s="245"/>
      <c r="O86" s="249"/>
      <c r="P86" s="245"/>
      <c r="Q86" s="245"/>
      <c r="R86" s="250"/>
      <c r="S86" s="250"/>
    </row>
    <row r="87" spans="1:19">
      <c r="A87" s="12">
        <v>2</v>
      </c>
      <c r="B87" s="26" t="s">
        <v>259</v>
      </c>
      <c r="C87" s="150"/>
      <c r="D87" s="149"/>
      <c r="E87" s="208"/>
      <c r="F87" s="249"/>
      <c r="G87" s="245"/>
      <c r="H87" s="249"/>
      <c r="I87" s="245"/>
      <c r="J87" s="249"/>
      <c r="K87" s="249"/>
      <c r="L87" s="249"/>
      <c r="M87" s="245"/>
      <c r="N87" s="245"/>
      <c r="O87" s="249"/>
      <c r="P87" s="245"/>
      <c r="Q87" s="245"/>
      <c r="R87" s="250"/>
      <c r="S87" s="250"/>
    </row>
    <row r="88" spans="1:19">
      <c r="A88" s="12">
        <v>3</v>
      </c>
      <c r="B88" s="63" t="s">
        <v>844</v>
      </c>
      <c r="C88" s="148"/>
      <c r="D88" s="149"/>
      <c r="E88" s="208"/>
      <c r="F88" s="249"/>
      <c r="G88" s="245"/>
      <c r="H88" s="249"/>
      <c r="I88" s="245"/>
      <c r="J88" s="249"/>
      <c r="K88" s="249"/>
      <c r="L88" s="249"/>
      <c r="M88" s="245"/>
      <c r="N88" s="245"/>
      <c r="O88" s="249"/>
      <c r="P88" s="245"/>
      <c r="Q88" s="245"/>
      <c r="R88" s="245"/>
      <c r="S88" s="245"/>
    </row>
    <row r="89" spans="1:19">
      <c r="A89" s="12">
        <v>4</v>
      </c>
      <c r="B89" s="53" t="s">
        <v>468</v>
      </c>
      <c r="C89" s="8"/>
      <c r="D89" s="8"/>
      <c r="E89" s="207"/>
      <c r="F89" s="249"/>
      <c r="G89" s="245"/>
      <c r="H89" s="249"/>
      <c r="I89" s="245"/>
      <c r="J89" s="249"/>
      <c r="K89" s="249"/>
      <c r="L89" s="249"/>
      <c r="M89" s="245"/>
      <c r="N89" s="245"/>
      <c r="O89" s="249"/>
      <c r="P89" s="246"/>
      <c r="Q89" s="246"/>
      <c r="R89" s="245"/>
      <c r="S89" s="245"/>
    </row>
    <row r="90" spans="1:19">
      <c r="A90" s="12">
        <v>5</v>
      </c>
      <c r="B90" s="63"/>
      <c r="C90" s="148"/>
      <c r="D90" s="149"/>
      <c r="E90" s="208"/>
      <c r="F90" s="249"/>
      <c r="G90" s="249"/>
      <c r="H90" s="249"/>
      <c r="I90" s="249"/>
      <c r="J90" s="249"/>
      <c r="K90" s="245"/>
      <c r="L90" s="245"/>
      <c r="M90" s="249"/>
      <c r="N90" s="249"/>
      <c r="O90" s="249"/>
      <c r="P90" s="246"/>
      <c r="Q90" s="246"/>
      <c r="R90" s="245"/>
      <c r="S90" s="245"/>
    </row>
    <row r="91" spans="1:19">
      <c r="A91" s="12">
        <v>6</v>
      </c>
      <c r="B91" s="63"/>
      <c r="C91" s="148"/>
      <c r="D91" s="149"/>
      <c r="E91" s="208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51"/>
      <c r="Q91" s="245"/>
      <c r="R91" s="245"/>
      <c r="S91" s="245"/>
    </row>
    <row r="92" spans="1:19">
      <c r="A92" s="12">
        <v>7</v>
      </c>
      <c r="B92" s="63"/>
      <c r="C92" s="148"/>
      <c r="D92" s="149"/>
      <c r="E92" s="207"/>
      <c r="F92" s="249"/>
      <c r="G92" s="245"/>
      <c r="H92" s="249"/>
      <c r="I92" s="245"/>
      <c r="J92" s="249"/>
      <c r="K92" s="249"/>
      <c r="L92" s="249"/>
      <c r="M92" s="245"/>
      <c r="N92" s="245"/>
      <c r="O92" s="249"/>
      <c r="P92" s="252"/>
      <c r="Q92" s="245"/>
      <c r="R92" s="245"/>
      <c r="S92" s="245"/>
    </row>
    <row r="93" spans="1:19">
      <c r="A93" s="12">
        <v>8</v>
      </c>
      <c r="B93" s="63"/>
      <c r="C93" s="148"/>
      <c r="D93" s="149"/>
      <c r="E93" s="208"/>
      <c r="F93" s="249"/>
      <c r="G93" s="245"/>
      <c r="H93" s="249"/>
      <c r="I93" s="245"/>
      <c r="J93" s="249"/>
      <c r="K93" s="249"/>
      <c r="L93" s="249"/>
      <c r="M93" s="245"/>
      <c r="N93" s="245"/>
      <c r="O93" s="249"/>
      <c r="P93" s="252"/>
      <c r="Q93" s="245"/>
      <c r="R93" s="245"/>
      <c r="S93" s="245"/>
    </row>
    <row r="94" spans="1:19">
      <c r="A94" s="12">
        <v>9</v>
      </c>
      <c r="B94" s="63"/>
      <c r="C94" s="148"/>
      <c r="D94" s="149"/>
      <c r="E94" s="207"/>
      <c r="F94" s="249"/>
      <c r="G94" s="249"/>
      <c r="H94" s="249"/>
      <c r="I94" s="249"/>
      <c r="J94" s="249"/>
      <c r="K94" s="245"/>
      <c r="L94" s="245"/>
      <c r="M94" s="249"/>
      <c r="N94" s="249"/>
      <c r="O94" s="249"/>
      <c r="P94" s="245"/>
      <c r="Q94" s="245"/>
      <c r="R94" s="245"/>
      <c r="S94" s="245"/>
    </row>
    <row r="95" spans="1:19">
      <c r="A95" s="12">
        <v>10</v>
      </c>
      <c r="B95" s="53"/>
      <c r="C95" s="8"/>
      <c r="D95" s="8"/>
      <c r="E95" s="208"/>
      <c r="F95" s="249"/>
      <c r="G95" s="245"/>
      <c r="H95" s="249"/>
      <c r="I95" s="245"/>
      <c r="J95" s="249"/>
      <c r="K95" s="245"/>
      <c r="L95" s="249"/>
      <c r="M95" s="245"/>
      <c r="N95" s="245"/>
      <c r="O95" s="249"/>
      <c r="P95" s="253"/>
      <c r="Q95" s="253"/>
      <c r="R95" s="245"/>
      <c r="S95" s="245"/>
    </row>
    <row r="96" spans="1:19">
      <c r="A96" s="12"/>
      <c r="B96" s="152"/>
      <c r="C96" s="153"/>
      <c r="D96" s="154"/>
      <c r="E96" s="14"/>
      <c r="F96" s="245"/>
      <c r="G96" s="245"/>
      <c r="H96" s="245"/>
      <c r="I96" s="245"/>
      <c r="J96" s="245"/>
      <c r="K96" s="249"/>
      <c r="L96" s="249"/>
      <c r="M96" s="245"/>
      <c r="N96" s="245"/>
      <c r="O96" s="245"/>
      <c r="P96" s="245"/>
      <c r="Q96" s="245"/>
      <c r="R96" s="245"/>
      <c r="S96" s="245"/>
    </row>
    <row r="101" spans="1:19" ht="18.75">
      <c r="A101" s="7"/>
      <c r="B101" s="2" t="s">
        <v>10</v>
      </c>
      <c r="C101" s="11"/>
      <c r="D101" s="11"/>
      <c r="E101" s="8"/>
      <c r="F101" s="8"/>
      <c r="G101" s="248"/>
      <c r="H101" s="247"/>
      <c r="I101" s="247"/>
      <c r="J101" s="247"/>
      <c r="K101" s="247"/>
      <c r="L101" s="29"/>
    </row>
    <row r="102" spans="1:19" ht="16.5">
      <c r="A102" s="7"/>
      <c r="B102" s="8"/>
      <c r="C102" s="8"/>
      <c r="E102" s="8"/>
      <c r="F102" s="262">
        <v>44828</v>
      </c>
      <c r="G102" s="242">
        <v>44835</v>
      </c>
      <c r="H102" s="262">
        <v>44842</v>
      </c>
      <c r="I102" s="242">
        <v>44849</v>
      </c>
      <c r="J102" s="262">
        <v>44856</v>
      </c>
      <c r="K102" s="242">
        <v>44863</v>
      </c>
      <c r="L102" s="262">
        <v>44870</v>
      </c>
      <c r="M102" s="242">
        <v>44877</v>
      </c>
      <c r="N102" s="262">
        <v>44884</v>
      </c>
      <c r="O102" s="242">
        <v>44891</v>
      </c>
      <c r="P102" s="262">
        <v>44898</v>
      </c>
      <c r="Q102" s="242">
        <v>44905</v>
      </c>
      <c r="R102" s="262">
        <v>44912</v>
      </c>
      <c r="S102" s="242"/>
    </row>
    <row r="103" spans="1:19">
      <c r="A103" s="12">
        <v>1</v>
      </c>
      <c r="B103" s="63" t="s">
        <v>410</v>
      </c>
      <c r="C103" s="148"/>
      <c r="D103" s="149"/>
      <c r="E103" s="208"/>
      <c r="F103" s="249"/>
      <c r="G103" s="245"/>
      <c r="H103" s="249"/>
      <c r="I103" s="245"/>
      <c r="J103" s="249"/>
      <c r="K103" s="249"/>
      <c r="L103" s="249"/>
      <c r="M103" s="245"/>
      <c r="N103" s="245"/>
      <c r="O103" s="249"/>
      <c r="P103" s="245"/>
      <c r="Q103" s="245"/>
      <c r="R103" s="250"/>
      <c r="S103" s="250"/>
    </row>
    <row r="104" spans="1:19">
      <c r="A104" s="12">
        <v>2</v>
      </c>
      <c r="B104" s="120" t="s">
        <v>419</v>
      </c>
      <c r="C104" s="124"/>
      <c r="D104" s="125"/>
      <c r="E104" s="208"/>
      <c r="F104" s="249"/>
      <c r="G104" s="245"/>
      <c r="H104" s="249"/>
      <c r="I104" s="245"/>
      <c r="J104" s="249"/>
      <c r="K104" s="249"/>
      <c r="L104" s="249"/>
      <c r="M104" s="245"/>
      <c r="N104" s="245"/>
      <c r="O104" s="249"/>
      <c r="P104" s="245"/>
      <c r="Q104" s="245"/>
      <c r="R104" s="250"/>
      <c r="S104" s="250"/>
    </row>
    <row r="105" spans="1:19">
      <c r="A105" s="12">
        <v>3</v>
      </c>
      <c r="B105" s="63" t="s">
        <v>392</v>
      </c>
      <c r="C105" s="148"/>
      <c r="D105" s="149"/>
      <c r="E105" s="208"/>
      <c r="F105" s="249"/>
      <c r="G105" s="245"/>
      <c r="H105" s="249"/>
      <c r="I105" s="245"/>
      <c r="J105" s="249"/>
      <c r="K105" s="249"/>
      <c r="L105" s="249"/>
      <c r="M105" s="245"/>
      <c r="N105" s="245"/>
      <c r="O105" s="249"/>
      <c r="P105" s="245"/>
      <c r="Q105" s="245"/>
      <c r="R105" s="245"/>
      <c r="S105" s="245"/>
    </row>
    <row r="106" spans="1:19">
      <c r="A106" s="12">
        <v>4</v>
      </c>
      <c r="B106" s="63" t="s">
        <v>464</v>
      </c>
      <c r="C106" s="148"/>
      <c r="D106" s="149"/>
      <c r="E106" s="207"/>
      <c r="F106" s="249"/>
      <c r="G106" s="245"/>
      <c r="H106" s="249"/>
      <c r="I106" s="245"/>
      <c r="J106" s="249"/>
      <c r="K106" s="249"/>
      <c r="L106" s="249"/>
      <c r="M106" s="245"/>
      <c r="N106" s="245"/>
      <c r="O106" s="249"/>
      <c r="P106" s="246"/>
      <c r="Q106" s="246"/>
      <c r="R106" s="245"/>
      <c r="S106" s="245"/>
    </row>
    <row r="107" spans="1:19">
      <c r="A107" s="12">
        <v>5</v>
      </c>
      <c r="B107" t="s">
        <v>433</v>
      </c>
      <c r="C107" s="8"/>
      <c r="D107" s="8"/>
      <c r="E107" s="208"/>
      <c r="F107" s="249"/>
      <c r="G107" s="249"/>
      <c r="H107" s="249"/>
      <c r="I107" s="249"/>
      <c r="J107" s="249"/>
      <c r="K107" s="245"/>
      <c r="L107" s="245"/>
      <c r="M107" s="249"/>
      <c r="N107" s="249"/>
      <c r="O107" s="249"/>
      <c r="P107" s="246"/>
      <c r="Q107" s="246"/>
      <c r="R107" s="245"/>
      <c r="S107" s="245"/>
    </row>
    <row r="108" spans="1:19">
      <c r="A108" s="12">
        <v>6</v>
      </c>
      <c r="B108" s="144" t="s">
        <v>1005</v>
      </c>
      <c r="C108" s="190"/>
      <c r="D108" s="191"/>
      <c r="E108" s="208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51"/>
      <c r="Q108" s="245"/>
      <c r="R108" s="245"/>
      <c r="S108" s="245"/>
    </row>
    <row r="109" spans="1:19">
      <c r="A109" s="12">
        <v>7</v>
      </c>
      <c r="B109" s="63" t="s">
        <v>286</v>
      </c>
      <c r="C109" s="148"/>
      <c r="D109" s="149"/>
      <c r="E109" s="207"/>
      <c r="F109" s="249"/>
      <c r="G109" s="245"/>
      <c r="H109" s="249"/>
      <c r="I109" s="245"/>
      <c r="J109" s="249"/>
      <c r="K109" s="249"/>
      <c r="L109" s="249"/>
      <c r="M109" s="245"/>
      <c r="N109" s="245"/>
      <c r="O109" s="249"/>
      <c r="P109" s="252"/>
      <c r="Q109" s="245"/>
      <c r="R109" s="245"/>
      <c r="S109" s="245"/>
    </row>
    <row r="110" spans="1:19">
      <c r="A110" s="12">
        <v>8</v>
      </c>
      <c r="B110" t="s">
        <v>294</v>
      </c>
      <c r="C110" s="8"/>
      <c r="D110" s="8"/>
      <c r="E110" s="208"/>
      <c r="F110" s="249"/>
      <c r="G110" s="245"/>
      <c r="H110" s="249"/>
      <c r="I110" s="245"/>
      <c r="J110" s="249"/>
      <c r="K110" s="249"/>
      <c r="L110" s="249"/>
      <c r="M110" s="245"/>
      <c r="N110" s="245"/>
      <c r="O110" s="249"/>
      <c r="P110" s="252"/>
      <c r="Q110" s="245"/>
      <c r="R110" s="245"/>
      <c r="S110" s="245"/>
    </row>
    <row r="111" spans="1:19">
      <c r="A111" s="12">
        <v>9</v>
      </c>
      <c r="B111" s="63"/>
      <c r="C111" s="148"/>
      <c r="D111" s="149"/>
      <c r="E111" s="207"/>
      <c r="F111" s="249"/>
      <c r="G111" s="249"/>
      <c r="H111" s="249"/>
      <c r="I111" s="249"/>
      <c r="J111" s="249"/>
      <c r="K111" s="245"/>
      <c r="L111" s="245"/>
      <c r="M111" s="249"/>
      <c r="N111" s="249"/>
      <c r="O111" s="249"/>
      <c r="P111" s="245"/>
      <c r="Q111" s="245"/>
      <c r="R111" s="245"/>
      <c r="S111" s="245"/>
    </row>
    <row r="112" spans="1:19">
      <c r="A112" s="12">
        <v>10</v>
      </c>
      <c r="B112" s="53"/>
      <c r="C112" s="8"/>
      <c r="D112" s="8"/>
      <c r="E112" s="208"/>
      <c r="F112" s="249"/>
      <c r="G112" s="245"/>
      <c r="H112" s="249"/>
      <c r="I112" s="245"/>
      <c r="J112" s="249"/>
      <c r="K112" s="245"/>
      <c r="L112" s="249"/>
      <c r="M112" s="245"/>
      <c r="N112" s="245"/>
      <c r="O112" s="249"/>
      <c r="P112" s="253"/>
      <c r="Q112" s="253"/>
      <c r="R112" s="245"/>
      <c r="S112" s="245"/>
    </row>
    <row r="113" spans="1:19">
      <c r="A113" s="12"/>
      <c r="B113" s="152"/>
      <c r="C113" s="153"/>
      <c r="D113" s="154"/>
      <c r="E113" s="14"/>
      <c r="F113" s="245"/>
      <c r="G113" s="245"/>
      <c r="H113" s="245"/>
      <c r="I113" s="245"/>
      <c r="J113" s="245"/>
      <c r="K113" s="249"/>
      <c r="L113" s="249"/>
      <c r="M113" s="245"/>
      <c r="N113" s="245"/>
      <c r="O113" s="245"/>
      <c r="P113" s="245"/>
      <c r="Q113" s="245"/>
      <c r="R113" s="245"/>
      <c r="S113" s="245"/>
    </row>
    <row r="117" spans="1:19" ht="18.75">
      <c r="A117" s="7"/>
      <c r="B117" s="2" t="s">
        <v>11</v>
      </c>
      <c r="C117" s="11"/>
      <c r="D117" s="11"/>
      <c r="E117" s="8"/>
      <c r="F117" s="8"/>
      <c r="G117" s="248"/>
      <c r="H117" s="247"/>
      <c r="I117" s="247"/>
      <c r="J117" s="247"/>
      <c r="K117" s="247"/>
      <c r="L117" s="29"/>
    </row>
    <row r="118" spans="1:19" ht="16.5">
      <c r="A118" s="7"/>
      <c r="B118" s="8"/>
      <c r="C118" s="8"/>
      <c r="D118" s="8"/>
      <c r="E118" s="8"/>
      <c r="F118" s="262">
        <v>44828</v>
      </c>
      <c r="G118" s="242">
        <v>44835</v>
      </c>
      <c r="H118" s="262">
        <v>44842</v>
      </c>
      <c r="I118" s="242">
        <v>44849</v>
      </c>
      <c r="J118" s="262">
        <v>44856</v>
      </c>
      <c r="K118" s="242">
        <v>44863</v>
      </c>
      <c r="L118" s="262">
        <v>44870</v>
      </c>
      <c r="M118" s="242">
        <v>44877</v>
      </c>
      <c r="N118" s="262">
        <v>44884</v>
      </c>
      <c r="O118" s="242">
        <v>44891</v>
      </c>
      <c r="P118" s="262">
        <v>44898</v>
      </c>
      <c r="Q118" s="242">
        <v>44905</v>
      </c>
      <c r="R118" s="262">
        <v>44912</v>
      </c>
      <c r="S118" s="242"/>
    </row>
    <row r="119" spans="1:19">
      <c r="A119" s="12">
        <v>1</v>
      </c>
      <c r="B119" s="63" t="s">
        <v>359</v>
      </c>
      <c r="C119" s="148"/>
      <c r="D119" s="149"/>
      <c r="E119" s="208"/>
      <c r="F119" s="249"/>
      <c r="G119" s="245"/>
      <c r="H119" s="249"/>
      <c r="I119" s="245"/>
      <c r="J119" s="249"/>
      <c r="K119" s="249"/>
      <c r="L119" s="249"/>
      <c r="M119" s="245"/>
      <c r="N119" s="245"/>
      <c r="O119" s="249"/>
      <c r="P119" s="245"/>
      <c r="Q119" s="245"/>
      <c r="R119" s="250"/>
      <c r="S119" s="250"/>
    </row>
    <row r="120" spans="1:19">
      <c r="A120" s="12">
        <v>2</v>
      </c>
      <c r="B120" s="63" t="s">
        <v>1045</v>
      </c>
      <c r="C120" s="148"/>
      <c r="D120" s="149"/>
      <c r="E120" s="208"/>
      <c r="F120" s="249"/>
      <c r="G120" s="245"/>
      <c r="H120" s="249"/>
      <c r="I120" s="245"/>
      <c r="J120" s="249"/>
      <c r="K120" s="249"/>
      <c r="L120" s="249"/>
      <c r="M120" s="245"/>
      <c r="N120" s="245"/>
      <c r="O120" s="249"/>
      <c r="P120" s="245"/>
      <c r="Q120" s="245"/>
      <c r="R120" s="250"/>
      <c r="S120" s="250"/>
    </row>
    <row r="121" spans="1:19">
      <c r="A121" s="12">
        <v>3</v>
      </c>
      <c r="B121" s="63" t="s">
        <v>1125</v>
      </c>
      <c r="C121" s="148"/>
      <c r="D121" s="149"/>
      <c r="E121" s="208"/>
      <c r="F121" s="249"/>
      <c r="G121" s="245"/>
      <c r="H121" s="249"/>
      <c r="I121" s="245"/>
      <c r="J121" s="249"/>
      <c r="K121" s="249"/>
      <c r="L121" s="249"/>
      <c r="M121" s="245"/>
      <c r="N121" s="245"/>
      <c r="O121" s="249"/>
      <c r="P121" s="245"/>
      <c r="Q121" s="245"/>
      <c r="R121" s="245"/>
      <c r="S121" s="245"/>
    </row>
    <row r="122" spans="1:19">
      <c r="A122" s="12">
        <v>4</v>
      </c>
      <c r="B122" s="120" t="s">
        <v>276</v>
      </c>
      <c r="C122" s="157"/>
      <c r="D122" s="158"/>
      <c r="E122" s="207"/>
      <c r="F122" s="249"/>
      <c r="G122" s="245"/>
      <c r="H122" s="249"/>
      <c r="I122" s="245"/>
      <c r="J122" s="249"/>
      <c r="K122" s="249"/>
      <c r="L122" s="249"/>
      <c r="M122" s="245"/>
      <c r="N122" s="245"/>
      <c r="O122" s="249"/>
      <c r="P122" s="246"/>
      <c r="Q122" s="246"/>
      <c r="R122" s="245"/>
      <c r="S122" s="245"/>
    </row>
    <row r="123" spans="1:19">
      <c r="A123" s="12">
        <v>5</v>
      </c>
      <c r="B123" s="144" t="s">
        <v>375</v>
      </c>
      <c r="C123" s="190"/>
      <c r="D123" s="191"/>
      <c r="E123" s="208"/>
      <c r="F123" s="249"/>
      <c r="G123" s="249"/>
      <c r="H123" s="249"/>
      <c r="I123" s="249"/>
      <c r="J123" s="249"/>
      <c r="K123" s="245"/>
      <c r="L123" s="245"/>
      <c r="M123" s="249"/>
      <c r="N123" s="249"/>
      <c r="O123" s="249"/>
      <c r="P123" s="246"/>
      <c r="Q123" s="246"/>
      <c r="R123" s="245"/>
      <c r="S123" s="245"/>
    </row>
    <row r="124" spans="1:19">
      <c r="A124" s="12">
        <v>6</v>
      </c>
      <c r="B124" s="63" t="s">
        <v>578</v>
      </c>
      <c r="C124" s="148"/>
      <c r="D124" s="149"/>
      <c r="E124" s="208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51"/>
      <c r="Q124" s="245"/>
      <c r="R124" s="245"/>
      <c r="S124" s="245"/>
    </row>
    <row r="125" spans="1:19">
      <c r="A125" s="12">
        <v>7</v>
      </c>
      <c r="B125" s="63" t="s">
        <v>579</v>
      </c>
      <c r="C125" s="148"/>
      <c r="D125" s="149"/>
      <c r="E125" s="207"/>
      <c r="F125" s="249"/>
      <c r="G125" s="245"/>
      <c r="H125" s="249"/>
      <c r="I125" s="245"/>
      <c r="J125" s="249"/>
      <c r="K125" s="249"/>
      <c r="L125" s="249"/>
      <c r="M125" s="245"/>
      <c r="N125" s="245"/>
      <c r="O125" s="249"/>
      <c r="P125" s="252"/>
      <c r="Q125" s="245"/>
      <c r="R125" s="245"/>
      <c r="S125" s="245"/>
    </row>
    <row r="126" spans="1:19">
      <c r="A126" s="12">
        <v>8</v>
      </c>
      <c r="B126" s="144" t="s">
        <v>256</v>
      </c>
      <c r="C126" s="190"/>
      <c r="D126" s="191"/>
      <c r="E126" s="208"/>
      <c r="F126" s="249"/>
      <c r="G126" s="245"/>
      <c r="H126" s="249"/>
      <c r="I126" s="245"/>
      <c r="J126" s="249"/>
      <c r="K126" s="249"/>
      <c r="L126" s="249"/>
      <c r="M126" s="245"/>
      <c r="N126" s="245"/>
      <c r="O126" s="249"/>
      <c r="P126" s="252"/>
      <c r="Q126" s="245"/>
      <c r="R126" s="245"/>
      <c r="S126" s="245"/>
    </row>
    <row r="127" spans="1:19">
      <c r="A127" s="12">
        <v>9</v>
      </c>
      <c r="B127" s="144"/>
      <c r="C127" s="190"/>
      <c r="D127" s="191"/>
      <c r="E127" s="207"/>
      <c r="F127" s="249"/>
      <c r="G127" s="249"/>
      <c r="H127" s="249"/>
      <c r="I127" s="249"/>
      <c r="J127" s="249"/>
      <c r="K127" s="245"/>
      <c r="L127" s="245"/>
      <c r="M127" s="249"/>
      <c r="N127" s="249"/>
      <c r="O127" s="249"/>
      <c r="P127" s="245"/>
      <c r="Q127" s="245"/>
      <c r="R127" s="245"/>
      <c r="S127" s="245"/>
    </row>
    <row r="128" spans="1:19">
      <c r="A128" s="12">
        <v>10</v>
      </c>
      <c r="B128" s="63"/>
      <c r="C128" s="148"/>
      <c r="D128" s="149"/>
      <c r="E128" s="208"/>
      <c r="F128" s="249"/>
      <c r="G128" s="245"/>
      <c r="H128" s="249"/>
      <c r="I128" s="245"/>
      <c r="J128" s="249"/>
      <c r="K128" s="245"/>
      <c r="L128" s="249"/>
      <c r="M128" s="245"/>
      <c r="N128" s="245"/>
      <c r="O128" s="249"/>
      <c r="P128" s="253"/>
      <c r="Q128" s="253"/>
      <c r="R128" s="245"/>
      <c r="S128" s="245"/>
    </row>
    <row r="129" spans="1:19">
      <c r="A129" s="12"/>
      <c r="B129" s="152"/>
      <c r="C129" s="153"/>
      <c r="D129" s="154"/>
      <c r="E129" s="14"/>
      <c r="F129" s="245"/>
      <c r="G129" s="245"/>
      <c r="H129" s="245"/>
      <c r="I129" s="245"/>
      <c r="J129" s="245"/>
      <c r="K129" s="249"/>
      <c r="L129" s="249"/>
      <c r="M129" s="245"/>
      <c r="N129" s="245"/>
      <c r="O129" s="245"/>
      <c r="P129" s="245"/>
      <c r="Q129" s="245"/>
      <c r="R129" s="245"/>
      <c r="S129" s="245"/>
    </row>
    <row r="135" spans="1:19" ht="18.75">
      <c r="A135" s="7"/>
      <c r="B135" s="10" t="s">
        <v>17</v>
      </c>
      <c r="C135" s="11"/>
      <c r="D135" s="11"/>
      <c r="E135" s="8"/>
      <c r="F135" s="8"/>
      <c r="G135" s="248"/>
      <c r="H135" s="247"/>
      <c r="I135" s="247"/>
      <c r="J135" s="247"/>
      <c r="K135" s="247"/>
      <c r="L135" s="29"/>
    </row>
    <row r="136" spans="1:19" ht="16.5">
      <c r="A136" s="7"/>
      <c r="B136" s="8"/>
      <c r="C136" s="8"/>
      <c r="D136" s="8"/>
      <c r="E136" s="8"/>
      <c r="F136" s="262">
        <v>44828</v>
      </c>
      <c r="G136" s="242">
        <v>44835</v>
      </c>
      <c r="H136" s="262">
        <v>44842</v>
      </c>
      <c r="I136" s="242">
        <v>44849</v>
      </c>
      <c r="J136" s="262">
        <v>44856</v>
      </c>
      <c r="K136" s="242">
        <v>44863</v>
      </c>
      <c r="L136" s="262">
        <v>44870</v>
      </c>
      <c r="M136" s="242">
        <v>44877</v>
      </c>
      <c r="N136" s="262">
        <v>44884</v>
      </c>
      <c r="O136" s="242">
        <v>44891</v>
      </c>
      <c r="P136" s="262">
        <v>44898</v>
      </c>
      <c r="Q136" s="242">
        <v>44905</v>
      </c>
      <c r="R136" s="262">
        <v>44912</v>
      </c>
      <c r="S136" s="242"/>
    </row>
    <row r="137" spans="1:19">
      <c r="A137" s="12">
        <v>1</v>
      </c>
      <c r="B137" s="63" t="s">
        <v>448</v>
      </c>
      <c r="C137" s="148"/>
      <c r="D137" s="149"/>
      <c r="E137" s="208"/>
      <c r="F137" s="249"/>
      <c r="G137" s="245"/>
      <c r="H137" s="249"/>
      <c r="I137" s="245"/>
      <c r="J137" s="249"/>
      <c r="K137" s="249"/>
      <c r="L137" s="249"/>
      <c r="M137" s="245"/>
      <c r="N137" s="245"/>
      <c r="O137" s="249"/>
      <c r="P137" s="245"/>
      <c r="Q137" s="245"/>
      <c r="R137" s="250"/>
      <c r="S137" s="250"/>
    </row>
    <row r="138" spans="1:19">
      <c r="A138" s="12">
        <v>2</v>
      </c>
      <c r="B138" s="63" t="s">
        <v>261</v>
      </c>
      <c r="C138" s="148"/>
      <c r="D138" s="149"/>
      <c r="E138" s="208"/>
      <c r="F138" s="249"/>
      <c r="G138" s="245"/>
      <c r="H138" s="249"/>
      <c r="I138" s="245"/>
      <c r="J138" s="249"/>
      <c r="K138" s="249"/>
      <c r="L138" s="249"/>
      <c r="M138" s="245"/>
      <c r="N138" s="245"/>
      <c r="O138" s="249"/>
      <c r="P138" s="245"/>
      <c r="Q138" s="245"/>
      <c r="R138" s="250"/>
      <c r="S138" s="250"/>
    </row>
    <row r="139" spans="1:19">
      <c r="A139" s="12">
        <v>3</v>
      </c>
      <c r="B139" s="63" t="s">
        <v>714</v>
      </c>
      <c r="C139" s="148"/>
      <c r="D139" s="149"/>
      <c r="E139" s="208"/>
      <c r="F139" s="249"/>
      <c r="G139" s="245"/>
      <c r="H139" s="249"/>
      <c r="I139" s="245"/>
      <c r="J139" s="249"/>
      <c r="K139" s="249"/>
      <c r="L139" s="249"/>
      <c r="M139" s="245"/>
      <c r="N139" s="245"/>
      <c r="O139" s="249"/>
      <c r="P139" s="245"/>
      <c r="Q139" s="245"/>
      <c r="R139" s="245"/>
      <c r="S139" s="245"/>
    </row>
    <row r="140" spans="1:19">
      <c r="A140" s="12">
        <v>4</v>
      </c>
      <c r="B140" s="120" t="s">
        <v>268</v>
      </c>
      <c r="C140" s="157"/>
      <c r="D140" s="158"/>
      <c r="E140" s="207"/>
      <c r="F140" s="249"/>
      <c r="G140" s="245"/>
      <c r="H140" s="249"/>
      <c r="I140" s="245"/>
      <c r="J140" s="249"/>
      <c r="K140" s="249"/>
      <c r="L140" s="249"/>
      <c r="M140" s="245"/>
      <c r="N140" s="245"/>
      <c r="O140" s="249"/>
      <c r="P140" s="246"/>
      <c r="Q140" s="246"/>
      <c r="R140" s="245"/>
      <c r="S140" s="245"/>
    </row>
    <row r="141" spans="1:19">
      <c r="A141" s="12">
        <v>5</v>
      </c>
      <c r="B141" s="144" t="s">
        <v>277</v>
      </c>
      <c r="C141" s="190"/>
      <c r="D141" s="191"/>
      <c r="E141" s="208"/>
      <c r="F141" s="249"/>
      <c r="G141" s="249"/>
      <c r="H141" s="249"/>
      <c r="I141" s="249"/>
      <c r="J141" s="249"/>
      <c r="K141" s="245"/>
      <c r="L141" s="245"/>
      <c r="M141" s="249"/>
      <c r="N141" s="249"/>
      <c r="O141" s="249"/>
      <c r="P141" s="246"/>
      <c r="Q141" s="246"/>
      <c r="R141" s="245"/>
      <c r="S141" s="245"/>
    </row>
    <row r="142" spans="1:19">
      <c r="A142" s="12">
        <v>6</v>
      </c>
      <c r="B142" s="63" t="s">
        <v>850</v>
      </c>
      <c r="C142" s="148"/>
      <c r="D142" s="149"/>
      <c r="E142" s="208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51"/>
      <c r="Q142" s="245"/>
      <c r="R142" s="245"/>
      <c r="S142" s="245"/>
    </row>
    <row r="143" spans="1:19">
      <c r="A143" s="12">
        <v>7</v>
      </c>
      <c r="B143" s="63" t="s">
        <v>401</v>
      </c>
      <c r="C143" s="148"/>
      <c r="D143" s="149"/>
      <c r="E143" s="207"/>
      <c r="F143" s="249"/>
      <c r="G143" s="245"/>
      <c r="H143" s="249"/>
      <c r="I143" s="245"/>
      <c r="J143" s="249"/>
      <c r="K143" s="249"/>
      <c r="L143" s="249"/>
      <c r="M143" s="245"/>
      <c r="N143" s="245"/>
      <c r="O143" s="249"/>
      <c r="P143" s="252"/>
      <c r="Q143" s="245"/>
      <c r="R143" s="245"/>
      <c r="S143" s="245"/>
    </row>
    <row r="144" spans="1:19">
      <c r="A144" s="12">
        <v>8</v>
      </c>
      <c r="B144" s="63" t="s">
        <v>1038</v>
      </c>
      <c r="C144" s="148"/>
      <c r="D144" s="149"/>
      <c r="E144" s="208"/>
      <c r="F144" s="249"/>
      <c r="G144" s="245"/>
      <c r="H144" s="249"/>
      <c r="I144" s="245"/>
      <c r="J144" s="249"/>
      <c r="K144" s="249"/>
      <c r="L144" s="249"/>
      <c r="M144" s="245"/>
      <c r="N144" s="245"/>
      <c r="O144" s="249"/>
      <c r="P144" s="252"/>
      <c r="Q144" s="245"/>
      <c r="R144" s="245"/>
      <c r="S144" s="245"/>
    </row>
    <row r="145" spans="1:19">
      <c r="A145" s="12">
        <v>9</v>
      </c>
      <c r="B145" s="144" t="s">
        <v>441</v>
      </c>
      <c r="C145" s="190"/>
      <c r="D145" s="191"/>
      <c r="E145" s="207"/>
      <c r="F145" s="249"/>
      <c r="G145" s="249"/>
      <c r="H145" s="249"/>
      <c r="I145" s="249"/>
      <c r="J145" s="249"/>
      <c r="K145" s="245"/>
      <c r="L145" s="245"/>
      <c r="M145" s="249"/>
      <c r="N145" s="249"/>
      <c r="O145" s="249"/>
      <c r="P145" s="245"/>
      <c r="Q145" s="245"/>
      <c r="R145" s="245"/>
      <c r="S145" s="245"/>
    </row>
    <row r="146" spans="1:19">
      <c r="A146" s="12">
        <v>10</v>
      </c>
      <c r="B146" s="145" t="s">
        <v>750</v>
      </c>
      <c r="C146" s="146"/>
      <c r="D146" s="147"/>
      <c r="E146" s="208"/>
      <c r="F146" s="249"/>
      <c r="G146" s="245"/>
      <c r="H146" s="249"/>
      <c r="I146" s="245"/>
      <c r="J146" s="249"/>
      <c r="K146" s="245"/>
      <c r="L146" s="249"/>
      <c r="M146" s="245"/>
      <c r="N146" s="245"/>
      <c r="O146" s="249"/>
      <c r="P146" s="253"/>
      <c r="Q146" s="253"/>
      <c r="R146" s="245"/>
      <c r="S146" s="245"/>
    </row>
    <row r="147" spans="1:19">
      <c r="A147" s="12">
        <v>11</v>
      </c>
      <c r="B147" s="63" t="s">
        <v>606</v>
      </c>
      <c r="C147" s="148"/>
      <c r="D147" s="149"/>
      <c r="E147" s="307"/>
      <c r="F147" s="245"/>
      <c r="G147" s="245"/>
      <c r="H147" s="245"/>
      <c r="I147" s="245"/>
      <c r="J147" s="245"/>
      <c r="K147" s="249"/>
      <c r="L147" s="249"/>
      <c r="M147" s="245"/>
      <c r="N147" s="245"/>
      <c r="O147" s="245"/>
      <c r="P147" s="245"/>
      <c r="Q147" s="245"/>
      <c r="R147" s="245"/>
      <c r="S147" s="245"/>
    </row>
    <row r="151" spans="1:19" ht="18.75">
      <c r="A151" s="7"/>
      <c r="B151" s="2" t="s">
        <v>17</v>
      </c>
      <c r="C151" s="11"/>
      <c r="D151" s="11"/>
      <c r="E151" s="8"/>
      <c r="F151" s="8"/>
      <c r="G151" s="248"/>
      <c r="H151" s="247"/>
      <c r="I151" s="247"/>
      <c r="J151" s="247"/>
      <c r="K151" s="247"/>
      <c r="L151" s="29"/>
    </row>
    <row r="152" spans="1:19" ht="16.5">
      <c r="A152" s="7"/>
      <c r="B152" s="8"/>
      <c r="C152" s="8"/>
      <c r="D152" s="8"/>
      <c r="E152" s="8"/>
      <c r="F152" s="262">
        <v>44828</v>
      </c>
      <c r="G152" s="242">
        <v>44835</v>
      </c>
      <c r="H152" s="262">
        <v>44842</v>
      </c>
      <c r="I152" s="242">
        <v>44849</v>
      </c>
      <c r="J152" s="262">
        <v>44856</v>
      </c>
      <c r="K152" s="242">
        <v>44863</v>
      </c>
      <c r="L152" s="262">
        <v>44870</v>
      </c>
      <c r="M152" s="242">
        <v>44877</v>
      </c>
      <c r="N152" s="262">
        <v>44884</v>
      </c>
      <c r="O152" s="242">
        <v>44891</v>
      </c>
      <c r="P152" s="262">
        <v>44898</v>
      </c>
      <c r="Q152" s="242">
        <v>44905</v>
      </c>
      <c r="R152" s="262">
        <v>44912</v>
      </c>
      <c r="S152" s="242"/>
    </row>
    <row r="153" spans="1:19">
      <c r="A153" s="12">
        <v>1</v>
      </c>
      <c r="B153" s="144" t="s">
        <v>260</v>
      </c>
      <c r="C153" s="190"/>
      <c r="D153" s="191"/>
      <c r="E153" s="208"/>
      <c r="F153" s="249"/>
      <c r="G153" s="245"/>
      <c r="H153" s="249"/>
      <c r="I153" s="245"/>
      <c r="J153" s="249"/>
      <c r="K153" s="249"/>
      <c r="L153" s="249"/>
      <c r="M153" s="245"/>
      <c r="N153" s="245"/>
      <c r="O153" s="249"/>
      <c r="P153" s="245"/>
      <c r="Q153" s="245"/>
      <c r="R153" s="250"/>
      <c r="S153" s="250"/>
    </row>
    <row r="154" spans="1:19">
      <c r="A154" s="12">
        <v>2</v>
      </c>
      <c r="B154" s="63" t="s">
        <v>270</v>
      </c>
      <c r="C154" s="148"/>
      <c r="D154" s="149"/>
      <c r="E154" s="208"/>
      <c r="F154" s="249"/>
      <c r="G154" s="245"/>
      <c r="H154" s="249"/>
      <c r="I154" s="245"/>
      <c r="J154" s="249"/>
      <c r="K154" s="249"/>
      <c r="L154" s="249"/>
      <c r="M154" s="245"/>
      <c r="N154" s="245"/>
      <c r="O154" s="249"/>
      <c r="P154" s="245"/>
      <c r="Q154" s="245"/>
      <c r="R154" s="250"/>
      <c r="S154" s="250"/>
    </row>
    <row r="155" spans="1:19">
      <c r="A155" s="12">
        <v>3</v>
      </c>
      <c r="B155" s="63" t="s">
        <v>278</v>
      </c>
      <c r="C155" s="148"/>
      <c r="D155" s="149"/>
      <c r="E155" s="208"/>
      <c r="F155" s="249"/>
      <c r="G155" s="245"/>
      <c r="H155" s="249"/>
      <c r="I155" s="245"/>
      <c r="J155" s="249"/>
      <c r="K155" s="249"/>
      <c r="L155" s="249"/>
      <c r="M155" s="245"/>
      <c r="N155" s="245"/>
      <c r="O155" s="249"/>
      <c r="P155" s="245"/>
      <c r="Q155" s="245"/>
      <c r="R155" s="245"/>
      <c r="S155" s="245"/>
    </row>
    <row r="156" spans="1:19">
      <c r="A156" s="12">
        <v>4</v>
      </c>
      <c r="B156" s="63" t="s">
        <v>866</v>
      </c>
      <c r="C156" s="148"/>
      <c r="D156" s="149"/>
      <c r="E156" s="207"/>
      <c r="F156" s="249"/>
      <c r="G156" s="245"/>
      <c r="H156" s="249"/>
      <c r="I156" s="245"/>
      <c r="J156" s="249"/>
      <c r="K156" s="249"/>
      <c r="L156" s="249"/>
      <c r="M156" s="245"/>
      <c r="N156" s="245"/>
      <c r="O156" s="249"/>
      <c r="P156" s="246"/>
      <c r="Q156" s="246"/>
      <c r="R156" s="245"/>
      <c r="S156" s="245"/>
    </row>
    <row r="157" spans="1:19">
      <c r="A157" s="12">
        <v>5</v>
      </c>
      <c r="B157" s="63" t="s">
        <v>400</v>
      </c>
      <c r="C157" s="148"/>
      <c r="D157" s="149"/>
      <c r="E157" s="208"/>
      <c r="F157" s="249"/>
      <c r="G157" s="249"/>
      <c r="H157" s="249"/>
      <c r="I157" s="249"/>
      <c r="J157" s="249"/>
      <c r="K157" s="245"/>
      <c r="L157" s="245"/>
      <c r="M157" s="249"/>
      <c r="N157" s="249"/>
      <c r="O157" s="249"/>
      <c r="P157" s="246"/>
      <c r="Q157" s="246"/>
      <c r="R157" s="245"/>
      <c r="S157" s="245"/>
    </row>
    <row r="158" spans="1:19">
      <c r="A158" s="12">
        <v>6</v>
      </c>
      <c r="B158" s="63" t="s">
        <v>869</v>
      </c>
      <c r="C158" s="148"/>
      <c r="D158" s="149"/>
      <c r="E158" s="208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51"/>
      <c r="Q158" s="245"/>
      <c r="R158" s="245"/>
      <c r="S158" s="245"/>
    </row>
    <row r="159" spans="1:19">
      <c r="A159" s="12">
        <v>7</v>
      </c>
      <c r="B159" s="63" t="s">
        <v>870</v>
      </c>
      <c r="C159" s="148"/>
      <c r="D159" s="149"/>
      <c r="E159" s="207"/>
      <c r="F159" s="249"/>
      <c r="G159" s="245"/>
      <c r="H159" s="249"/>
      <c r="I159" s="245"/>
      <c r="J159" s="249"/>
      <c r="K159" s="249"/>
      <c r="L159" s="249"/>
      <c r="M159" s="245"/>
      <c r="N159" s="245"/>
      <c r="O159" s="249"/>
      <c r="P159" s="252"/>
      <c r="Q159" s="245"/>
      <c r="R159" s="245"/>
      <c r="S159" s="245"/>
    </row>
    <row r="160" spans="1:19">
      <c r="A160" s="12">
        <v>8</v>
      </c>
      <c r="B160" s="63" t="s">
        <v>939</v>
      </c>
      <c r="C160" s="148"/>
      <c r="D160" s="149"/>
      <c r="E160" s="208"/>
      <c r="F160" s="249"/>
      <c r="G160" s="245"/>
      <c r="H160" s="249"/>
      <c r="I160" s="245"/>
      <c r="J160" s="249"/>
      <c r="K160" s="249"/>
      <c r="L160" s="249"/>
      <c r="M160" s="245"/>
      <c r="N160" s="245"/>
      <c r="O160" s="249"/>
      <c r="P160" s="252"/>
      <c r="Q160" s="245"/>
      <c r="R160" s="245"/>
      <c r="S160" s="245"/>
    </row>
    <row r="161" spans="1:19">
      <c r="A161" s="12">
        <v>9</v>
      </c>
      <c r="B161" s="63" t="s">
        <v>940</v>
      </c>
      <c r="C161" s="148"/>
      <c r="D161" s="149"/>
      <c r="E161" s="207"/>
      <c r="F161" s="249"/>
      <c r="G161" s="249"/>
      <c r="H161" s="249"/>
      <c r="I161" s="249"/>
      <c r="J161" s="249"/>
      <c r="K161" s="245"/>
      <c r="L161" s="245"/>
      <c r="M161" s="249"/>
      <c r="N161" s="249"/>
      <c r="O161" s="249"/>
      <c r="P161" s="245"/>
      <c r="Q161" s="245"/>
      <c r="R161" s="245"/>
      <c r="S161" s="245"/>
    </row>
    <row r="162" spans="1:19">
      <c r="A162" s="12">
        <v>10</v>
      </c>
      <c r="B162" s="63"/>
      <c r="C162" s="148"/>
      <c r="D162" s="149"/>
      <c r="E162" s="208"/>
      <c r="F162" s="249"/>
      <c r="G162" s="245"/>
      <c r="H162" s="249"/>
      <c r="I162" s="245"/>
      <c r="J162" s="249"/>
      <c r="K162" s="245"/>
      <c r="L162" s="249"/>
      <c r="M162" s="245"/>
      <c r="N162" s="245"/>
      <c r="O162" s="249"/>
      <c r="P162" s="253"/>
      <c r="Q162" s="253"/>
      <c r="R162" s="245"/>
      <c r="S162" s="245"/>
    </row>
    <row r="163" spans="1:19">
      <c r="A163" s="12"/>
      <c r="B163" s="152"/>
      <c r="C163" s="153"/>
      <c r="D163" s="154"/>
      <c r="E163" s="14"/>
      <c r="F163" s="245"/>
      <c r="G163" s="245"/>
      <c r="H163" s="245"/>
      <c r="I163" s="245"/>
      <c r="J163" s="245"/>
      <c r="K163" s="249"/>
      <c r="L163" s="249"/>
      <c r="M163" s="245"/>
      <c r="N163" s="245"/>
      <c r="O163" s="245"/>
      <c r="P163" s="245"/>
      <c r="Q163" s="245"/>
      <c r="R163" s="245"/>
      <c r="S163" s="245"/>
    </row>
    <row r="167" spans="1:19" ht="18.75">
      <c r="A167" s="7"/>
      <c r="B167" s="10" t="s">
        <v>18</v>
      </c>
      <c r="C167" s="11"/>
      <c r="D167" s="11"/>
      <c r="E167" s="8"/>
      <c r="F167" s="8"/>
      <c r="G167" s="248"/>
      <c r="H167" s="248"/>
      <c r="I167" s="248"/>
      <c r="J167" s="247"/>
      <c r="K167" s="247"/>
      <c r="L167" s="247"/>
    </row>
    <row r="168" spans="1:19" ht="16.5">
      <c r="A168" s="7"/>
      <c r="B168" s="8"/>
      <c r="C168" s="8"/>
      <c r="D168" s="8"/>
      <c r="E168" s="8"/>
      <c r="F168" s="262">
        <v>44828</v>
      </c>
      <c r="G168" s="242">
        <v>44835</v>
      </c>
      <c r="H168" s="262">
        <v>44842</v>
      </c>
      <c r="I168" s="242">
        <v>44849</v>
      </c>
      <c r="J168" s="262">
        <v>44856</v>
      </c>
      <c r="K168" s="242">
        <v>44863</v>
      </c>
      <c r="L168" s="262">
        <v>44870</v>
      </c>
      <c r="M168" s="242">
        <v>44877</v>
      </c>
      <c r="N168" s="262">
        <v>44884</v>
      </c>
      <c r="O168" s="242">
        <v>44891</v>
      </c>
      <c r="P168" s="262">
        <v>44898</v>
      </c>
      <c r="Q168" s="242">
        <v>44905</v>
      </c>
      <c r="R168" s="262">
        <v>44912</v>
      </c>
      <c r="S168" s="242"/>
    </row>
    <row r="169" spans="1:19">
      <c r="A169" s="12">
        <v>1</v>
      </c>
      <c r="B169" s="63" t="s">
        <v>701</v>
      </c>
      <c r="C169" s="148"/>
      <c r="D169" s="149"/>
      <c r="E169" s="208"/>
      <c r="F169" s="249"/>
      <c r="G169" s="245"/>
      <c r="H169" s="249"/>
      <c r="I169" s="245"/>
      <c r="J169" s="249"/>
      <c r="K169" s="249"/>
      <c r="L169" s="249"/>
      <c r="M169" s="245"/>
      <c r="N169" s="245"/>
      <c r="O169" s="249"/>
      <c r="P169" s="245"/>
      <c r="Q169" s="245"/>
      <c r="R169" s="250"/>
      <c r="S169" s="250"/>
    </row>
    <row r="170" spans="1:19">
      <c r="A170" s="12">
        <v>2</v>
      </c>
      <c r="B170" s="63" t="s">
        <v>422</v>
      </c>
      <c r="C170" s="84"/>
      <c r="D170" s="85"/>
      <c r="E170" s="208"/>
      <c r="F170" s="249"/>
      <c r="G170" s="245"/>
      <c r="H170" s="249"/>
      <c r="I170" s="245"/>
      <c r="J170" s="249"/>
      <c r="K170" s="249"/>
      <c r="L170" s="249"/>
      <c r="M170" s="245"/>
      <c r="N170" s="245"/>
      <c r="O170" s="249"/>
      <c r="P170" s="245"/>
      <c r="Q170" s="245"/>
      <c r="R170" s="250"/>
      <c r="S170" s="250"/>
    </row>
    <row r="171" spans="1:19">
      <c r="A171" s="12">
        <v>3</v>
      </c>
      <c r="B171" s="137" t="s">
        <v>423</v>
      </c>
      <c r="C171" s="138"/>
      <c r="D171" s="138"/>
      <c r="E171" s="208"/>
      <c r="F171" s="249"/>
      <c r="G171" s="245"/>
      <c r="H171" s="249"/>
      <c r="I171" s="245"/>
      <c r="J171" s="249"/>
      <c r="K171" s="249"/>
      <c r="L171" s="249"/>
      <c r="M171" s="245"/>
      <c r="N171" s="245"/>
      <c r="O171" s="249"/>
      <c r="P171" s="245"/>
      <c r="Q171" s="245"/>
      <c r="R171" s="245"/>
      <c r="S171" s="245"/>
    </row>
    <row r="172" spans="1:19">
      <c r="A172" s="12">
        <v>4</v>
      </c>
      <c r="B172" s="63" t="s">
        <v>273</v>
      </c>
      <c r="C172" s="148"/>
      <c r="D172" s="149"/>
      <c r="E172" s="207"/>
      <c r="F172" s="249"/>
      <c r="G172" s="245"/>
      <c r="H172" s="249"/>
      <c r="I172" s="245"/>
      <c r="J172" s="249"/>
      <c r="K172" s="249"/>
      <c r="L172" s="249"/>
      <c r="M172" s="245"/>
      <c r="N172" s="245"/>
      <c r="O172" s="249"/>
      <c r="P172" s="246"/>
      <c r="Q172" s="246"/>
      <c r="R172" s="245"/>
      <c r="S172" s="245"/>
    </row>
    <row r="173" spans="1:19">
      <c r="A173" s="12">
        <v>5</v>
      </c>
      <c r="B173" s="63" t="s">
        <v>271</v>
      </c>
      <c r="C173" s="148"/>
      <c r="D173" s="149"/>
      <c r="E173" s="208"/>
      <c r="F173" s="249"/>
      <c r="G173" s="249"/>
      <c r="H173" s="249"/>
      <c r="I173" s="249"/>
      <c r="J173" s="249"/>
      <c r="K173" s="245"/>
      <c r="L173" s="245"/>
      <c r="M173" s="249"/>
      <c r="N173" s="249"/>
      <c r="O173" s="249"/>
      <c r="P173" s="246"/>
      <c r="Q173" s="246"/>
      <c r="R173" s="245"/>
      <c r="S173" s="245"/>
    </row>
    <row r="174" spans="1:19">
      <c r="A174" s="12">
        <v>6</v>
      </c>
      <c r="B174" s="63" t="s">
        <v>715</v>
      </c>
      <c r="C174" s="148"/>
      <c r="D174" s="149"/>
      <c r="E174" s="208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51"/>
      <c r="Q174" s="245"/>
      <c r="R174" s="245"/>
      <c r="S174" s="245"/>
    </row>
    <row r="175" spans="1:19">
      <c r="A175" s="12">
        <v>7</v>
      </c>
      <c r="B175" s="63" t="s">
        <v>413</v>
      </c>
      <c r="C175" s="148"/>
      <c r="D175" s="149"/>
      <c r="E175" s="207"/>
      <c r="F175" s="249"/>
      <c r="G175" s="245"/>
      <c r="H175" s="249"/>
      <c r="I175" s="245"/>
      <c r="J175" s="249"/>
      <c r="K175" s="249"/>
      <c r="L175" s="249"/>
      <c r="M175" s="245"/>
      <c r="N175" s="245"/>
      <c r="O175" s="249"/>
      <c r="P175" s="252"/>
      <c r="Q175" s="245"/>
      <c r="R175" s="245"/>
      <c r="S175" s="245"/>
    </row>
    <row r="176" spans="1:19">
      <c r="A176" s="12">
        <v>8</v>
      </c>
      <c r="B176" s="120" t="s">
        <v>975</v>
      </c>
      <c r="C176" s="157"/>
      <c r="D176" s="158"/>
      <c r="E176" s="208"/>
      <c r="F176" s="249"/>
      <c r="G176" s="245"/>
      <c r="H176" s="249"/>
      <c r="I176" s="245"/>
      <c r="J176" s="249"/>
      <c r="K176" s="249"/>
      <c r="L176" s="249"/>
      <c r="M176" s="245"/>
      <c r="N176" s="245"/>
      <c r="O176" s="249"/>
      <c r="P176" s="252"/>
      <c r="Q176" s="245"/>
      <c r="R176" s="245"/>
      <c r="S176" s="245"/>
    </row>
    <row r="177" spans="1:19">
      <c r="A177" s="12">
        <v>9</v>
      </c>
      <c r="B177" s="63" t="s">
        <v>355</v>
      </c>
      <c r="C177" s="148"/>
      <c r="D177" s="149"/>
      <c r="E177" s="207"/>
      <c r="F177" s="249"/>
      <c r="G177" s="249"/>
      <c r="H177" s="249"/>
      <c r="I177" s="249"/>
      <c r="J177" s="249"/>
      <c r="K177" s="245"/>
      <c r="L177" s="245"/>
      <c r="M177" s="249"/>
      <c r="N177" s="249"/>
      <c r="O177" s="249"/>
      <c r="P177" s="245"/>
      <c r="Q177" s="245"/>
      <c r="R177" s="245"/>
      <c r="S177" s="245"/>
    </row>
    <row r="178" spans="1:19">
      <c r="A178" s="12">
        <v>10</v>
      </c>
      <c r="B178" s="63" t="s">
        <v>354</v>
      </c>
      <c r="C178" s="148"/>
      <c r="D178" s="149"/>
      <c r="E178" s="208"/>
      <c r="F178" s="249"/>
      <c r="G178" s="245"/>
      <c r="H178" s="249"/>
      <c r="I178" s="245"/>
      <c r="J178" s="249"/>
      <c r="K178" s="245"/>
      <c r="L178" s="249"/>
      <c r="M178" s="245"/>
      <c r="N178" s="245"/>
      <c r="O178" s="249"/>
      <c r="P178" s="253"/>
      <c r="Q178" s="253"/>
      <c r="R178" s="245"/>
      <c r="S178" s="245"/>
    </row>
    <row r="179" spans="1:19">
      <c r="A179" s="12">
        <v>11</v>
      </c>
      <c r="B179" s="63" t="s">
        <v>1031</v>
      </c>
      <c r="C179" s="148"/>
      <c r="D179" s="149"/>
      <c r="E179" s="307"/>
      <c r="F179" s="245"/>
      <c r="G179" s="245"/>
      <c r="H179" s="245"/>
      <c r="I179" s="245"/>
      <c r="J179" s="245"/>
      <c r="K179" s="249"/>
      <c r="L179" s="249"/>
      <c r="M179" s="245"/>
      <c r="N179" s="245"/>
      <c r="O179" s="245"/>
      <c r="P179" s="245"/>
      <c r="Q179" s="245"/>
      <c r="R179" s="245"/>
      <c r="S179" s="245"/>
    </row>
    <row r="180" spans="1:19">
      <c r="A180" s="55">
        <v>12</v>
      </c>
      <c r="B180" s="63" t="s">
        <v>300</v>
      </c>
      <c r="C180" s="148"/>
      <c r="D180" s="149"/>
      <c r="E180" s="20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</row>
    <row r="183" spans="1:19" ht="18.75">
      <c r="A183" s="7"/>
      <c r="B183" s="10" t="s">
        <v>18</v>
      </c>
      <c r="C183" s="11"/>
      <c r="D183" s="11"/>
      <c r="E183" s="8"/>
      <c r="F183" s="8"/>
      <c r="G183" s="248"/>
      <c r="H183" s="248"/>
      <c r="I183" s="248"/>
      <c r="J183" s="247"/>
      <c r="K183" s="247"/>
      <c r="L183" s="247"/>
    </row>
    <row r="184" spans="1:19" ht="16.5">
      <c r="A184" s="7"/>
      <c r="B184" s="8"/>
      <c r="C184" s="8"/>
      <c r="D184" s="8"/>
      <c r="E184" s="8"/>
      <c r="F184" s="262">
        <v>44828</v>
      </c>
      <c r="G184" s="242">
        <v>44835</v>
      </c>
      <c r="H184" s="262">
        <v>44842</v>
      </c>
      <c r="I184" s="242">
        <v>44849</v>
      </c>
      <c r="J184" s="262">
        <v>44856</v>
      </c>
      <c r="K184" s="242">
        <v>44863</v>
      </c>
      <c r="L184" s="262">
        <v>44870</v>
      </c>
      <c r="M184" s="242">
        <v>44877</v>
      </c>
      <c r="N184" s="262">
        <v>44884</v>
      </c>
      <c r="O184" s="242">
        <v>44891</v>
      </c>
      <c r="P184" s="262">
        <v>44898</v>
      </c>
      <c r="Q184" s="242">
        <v>44905</v>
      </c>
      <c r="R184" s="262">
        <v>44912</v>
      </c>
      <c r="S184" s="242"/>
    </row>
    <row r="185" spans="1:19">
      <c r="A185" s="12">
        <v>1</v>
      </c>
      <c r="B185" s="144" t="s">
        <v>416</v>
      </c>
      <c r="C185" s="190"/>
      <c r="D185" s="191"/>
      <c r="E185" s="208"/>
      <c r="F185" s="249"/>
      <c r="G185" s="245"/>
      <c r="H185" s="249"/>
      <c r="I185" s="245"/>
      <c r="J185" s="249"/>
      <c r="K185" s="249"/>
      <c r="L185" s="249"/>
      <c r="M185" s="245"/>
      <c r="N185" s="245"/>
      <c r="O185" s="249"/>
      <c r="P185" s="245"/>
      <c r="Q185" s="245"/>
      <c r="R185" s="250"/>
      <c r="S185" s="250"/>
    </row>
    <row r="186" spans="1:19">
      <c r="A186" s="12">
        <v>2</v>
      </c>
      <c r="B186" s="63" t="s">
        <v>376</v>
      </c>
      <c r="C186" s="148"/>
      <c r="D186" s="149"/>
      <c r="E186" s="208"/>
      <c r="F186" s="249"/>
      <c r="G186" s="245"/>
      <c r="H186" s="249"/>
      <c r="I186" s="245"/>
      <c r="J186" s="249"/>
      <c r="K186" s="249"/>
      <c r="L186" s="249"/>
      <c r="M186" s="245"/>
      <c r="N186" s="245"/>
      <c r="O186" s="249"/>
      <c r="P186" s="245"/>
      <c r="Q186" s="245"/>
      <c r="R186" s="250"/>
      <c r="S186" s="250"/>
    </row>
    <row r="187" spans="1:19">
      <c r="A187" s="12">
        <v>3</v>
      </c>
      <c r="B187" s="63" t="s">
        <v>820</v>
      </c>
      <c r="C187" s="148"/>
      <c r="D187" s="149"/>
      <c r="E187" s="208"/>
      <c r="F187" s="249"/>
      <c r="G187" s="245"/>
      <c r="H187" s="249"/>
      <c r="I187" s="245"/>
      <c r="J187" s="249"/>
      <c r="K187" s="249"/>
      <c r="L187" s="249"/>
      <c r="M187" s="245"/>
      <c r="N187" s="245"/>
      <c r="O187" s="249"/>
      <c r="P187" s="245"/>
      <c r="Q187" s="245"/>
      <c r="R187" s="245"/>
      <c r="S187" s="245"/>
    </row>
    <row r="188" spans="1:19">
      <c r="A188" s="12">
        <v>4</v>
      </c>
      <c r="B188" s="63" t="s">
        <v>299</v>
      </c>
      <c r="C188" s="148"/>
      <c r="D188" s="149"/>
      <c r="E188" s="207"/>
      <c r="F188" s="249"/>
      <c r="G188" s="245"/>
      <c r="H188" s="249"/>
      <c r="I188" s="245"/>
      <c r="J188" s="249"/>
      <c r="K188" s="249"/>
      <c r="L188" s="249"/>
      <c r="M188" s="245"/>
      <c r="N188" s="245"/>
      <c r="O188" s="249"/>
      <c r="P188" s="246"/>
      <c r="Q188" s="246"/>
      <c r="R188" s="245"/>
      <c r="S188" s="245"/>
    </row>
    <row r="189" spans="1:19">
      <c r="A189" s="12">
        <v>5</v>
      </c>
      <c r="B189" s="63" t="s">
        <v>901</v>
      </c>
      <c r="C189" s="148"/>
      <c r="D189" s="149"/>
      <c r="E189" s="208"/>
      <c r="F189" s="249"/>
      <c r="G189" s="249"/>
      <c r="H189" s="249"/>
      <c r="I189" s="249"/>
      <c r="J189" s="249"/>
      <c r="K189" s="245"/>
      <c r="L189" s="245"/>
      <c r="M189" s="249"/>
      <c r="N189" s="249"/>
      <c r="O189" s="249"/>
      <c r="P189" s="246"/>
      <c r="Q189" s="246"/>
      <c r="R189" s="245"/>
      <c r="S189" s="245"/>
    </row>
    <row r="190" spans="1:19">
      <c r="A190" s="12">
        <v>6</v>
      </c>
      <c r="B190" s="63" t="s">
        <v>1026</v>
      </c>
      <c r="C190" s="148"/>
      <c r="D190" s="149"/>
      <c r="E190" s="208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51"/>
      <c r="Q190" s="245"/>
      <c r="R190" s="245"/>
      <c r="S190" s="245"/>
    </row>
    <row r="191" spans="1:19">
      <c r="A191" s="12">
        <v>7</v>
      </c>
      <c r="B191" s="63"/>
      <c r="C191" s="148"/>
      <c r="D191" s="149"/>
      <c r="E191" s="207"/>
      <c r="F191" s="249"/>
      <c r="G191" s="245"/>
      <c r="H191" s="249"/>
      <c r="I191" s="245"/>
      <c r="J191" s="249"/>
      <c r="K191" s="249"/>
      <c r="L191" s="249"/>
      <c r="M191" s="245"/>
      <c r="N191" s="245"/>
      <c r="O191" s="249"/>
      <c r="P191" s="252"/>
      <c r="Q191" s="245"/>
      <c r="R191" s="245"/>
      <c r="S191" s="245"/>
    </row>
    <row r="192" spans="1:19">
      <c r="A192" s="12">
        <v>8</v>
      </c>
      <c r="B192" s="63"/>
      <c r="C192" s="148"/>
      <c r="D192" s="149"/>
      <c r="E192" s="208"/>
      <c r="F192" s="249"/>
      <c r="G192" s="245"/>
      <c r="H192" s="249"/>
      <c r="I192" s="245"/>
      <c r="J192" s="249"/>
      <c r="K192" s="249"/>
      <c r="L192" s="249"/>
      <c r="M192" s="245"/>
      <c r="N192" s="245"/>
      <c r="O192" s="249"/>
      <c r="P192" s="252"/>
      <c r="Q192" s="245"/>
      <c r="R192" s="245"/>
      <c r="S192" s="245"/>
    </row>
    <row r="193" spans="1:19">
      <c r="A193" s="12">
        <v>9</v>
      </c>
      <c r="B193" s="63"/>
      <c r="C193" s="148"/>
      <c r="D193" s="149"/>
      <c r="E193" s="207"/>
      <c r="F193" s="249"/>
      <c r="G193" s="249"/>
      <c r="H193" s="249"/>
      <c r="I193" s="249"/>
      <c r="J193" s="249"/>
      <c r="K193" s="245"/>
      <c r="L193" s="245"/>
      <c r="M193" s="249"/>
      <c r="N193" s="249"/>
      <c r="O193" s="249"/>
      <c r="P193" s="245"/>
      <c r="Q193" s="245"/>
      <c r="R193" s="245"/>
      <c r="S193" s="245"/>
    </row>
    <row r="194" spans="1:19">
      <c r="A194" s="12"/>
      <c r="B194" s="53"/>
      <c r="C194" s="8"/>
      <c r="D194" s="8"/>
      <c r="E194" s="208"/>
      <c r="F194" s="249"/>
      <c r="G194" s="245"/>
      <c r="H194" s="249"/>
      <c r="I194" s="245"/>
      <c r="J194" s="249"/>
      <c r="K194" s="245"/>
      <c r="L194" s="249"/>
      <c r="M194" s="245"/>
      <c r="N194" s="245"/>
      <c r="O194" s="249"/>
      <c r="P194" s="253"/>
      <c r="Q194" s="253"/>
      <c r="R194" s="245"/>
      <c r="S194" s="245"/>
    </row>
    <row r="195" spans="1:19">
      <c r="A195" s="12"/>
      <c r="B195" s="152"/>
      <c r="C195" s="153"/>
      <c r="D195" s="154"/>
      <c r="E195" s="14"/>
      <c r="F195" s="245"/>
      <c r="G195" s="245"/>
      <c r="H195" s="245"/>
      <c r="I195" s="245"/>
      <c r="J195" s="245"/>
      <c r="K195" s="249"/>
      <c r="L195" s="249"/>
      <c r="M195" s="245"/>
      <c r="N195" s="245"/>
      <c r="O195" s="245"/>
      <c r="P195" s="245"/>
      <c r="Q195" s="245"/>
      <c r="R195" s="245"/>
      <c r="S195" s="245"/>
    </row>
    <row r="200" spans="1:19" ht="18.75">
      <c r="A200" s="7"/>
      <c r="B200" s="10" t="s">
        <v>3</v>
      </c>
      <c r="C200" s="11"/>
      <c r="D200" s="11"/>
      <c r="E200" s="8"/>
      <c r="F200" s="8"/>
      <c r="G200" s="248"/>
      <c r="H200" s="247"/>
      <c r="I200" s="247"/>
      <c r="J200" s="247"/>
      <c r="K200" s="247"/>
      <c r="L200" s="29"/>
    </row>
    <row r="201" spans="1:19" ht="16.5">
      <c r="A201" s="7"/>
      <c r="B201" s="8"/>
      <c r="C201" s="8"/>
      <c r="D201" s="8"/>
      <c r="E201" s="8"/>
      <c r="F201" s="262">
        <v>44839</v>
      </c>
      <c r="G201" s="242">
        <v>44846</v>
      </c>
      <c r="H201" s="262">
        <v>44853</v>
      </c>
      <c r="I201" s="242">
        <v>44860</v>
      </c>
      <c r="J201" s="262">
        <v>44867</v>
      </c>
      <c r="K201" s="242">
        <v>44874</v>
      </c>
      <c r="L201" s="262">
        <v>44881</v>
      </c>
      <c r="M201" s="242">
        <v>44888</v>
      </c>
      <c r="N201" s="262">
        <v>44895</v>
      </c>
      <c r="O201" s="242">
        <v>44902</v>
      </c>
      <c r="P201" s="262">
        <v>44909</v>
      </c>
      <c r="Q201" s="242">
        <v>44916</v>
      </c>
      <c r="R201" s="262">
        <v>44572</v>
      </c>
      <c r="S201" s="242">
        <v>44579</v>
      </c>
    </row>
    <row r="202" spans="1:19">
      <c r="A202" s="12">
        <v>1</v>
      </c>
      <c r="B202" s="63" t="s">
        <v>738</v>
      </c>
      <c r="C202" s="84"/>
      <c r="D202" s="85"/>
      <c r="E202" s="208"/>
      <c r="F202" s="249"/>
      <c r="G202" s="245"/>
      <c r="H202" s="249"/>
      <c r="I202" s="245"/>
      <c r="J202" s="249"/>
      <c r="K202" s="249"/>
      <c r="L202" s="249"/>
      <c r="M202" s="245"/>
      <c r="N202" s="245"/>
      <c r="O202" s="249"/>
      <c r="P202" s="245"/>
      <c r="Q202" s="245"/>
      <c r="R202" s="250"/>
      <c r="S202" s="250"/>
    </row>
    <row r="203" spans="1:19">
      <c r="A203" s="12">
        <v>2</v>
      </c>
      <c r="B203" s="63" t="s">
        <v>739</v>
      </c>
      <c r="C203" s="84"/>
      <c r="D203" s="85"/>
      <c r="E203" s="208"/>
      <c r="F203" s="249"/>
      <c r="G203" s="245"/>
      <c r="H203" s="249"/>
      <c r="I203" s="245"/>
      <c r="J203" s="249"/>
      <c r="K203" s="249"/>
      <c r="L203" s="249"/>
      <c r="M203" s="245"/>
      <c r="N203" s="245"/>
      <c r="O203" s="249"/>
      <c r="P203" s="245"/>
      <c r="Q203" s="245"/>
      <c r="R203" s="250"/>
      <c r="S203" s="250"/>
    </row>
    <row r="204" spans="1:19">
      <c r="A204" s="12">
        <v>3</v>
      </c>
      <c r="B204" s="152" t="s">
        <v>854</v>
      </c>
      <c r="C204" s="153"/>
      <c r="D204" s="154"/>
      <c r="E204" s="208"/>
      <c r="F204" s="249"/>
      <c r="G204" s="245"/>
      <c r="H204" s="249"/>
      <c r="I204" s="245"/>
      <c r="J204" s="249"/>
      <c r="K204" s="249"/>
      <c r="L204" s="249"/>
      <c r="M204" s="245"/>
      <c r="N204" s="245"/>
      <c r="O204" s="249"/>
      <c r="P204" s="245"/>
      <c r="Q204" s="245"/>
      <c r="R204" s="245"/>
      <c r="S204" s="245"/>
    </row>
    <row r="205" spans="1:19">
      <c r="A205" s="12">
        <v>4</v>
      </c>
      <c r="B205" t="s">
        <v>857</v>
      </c>
      <c r="C205" s="8"/>
      <c r="D205" s="8"/>
      <c r="E205" s="207"/>
      <c r="F205" s="249"/>
      <c r="G205" s="245"/>
      <c r="H205" s="249"/>
      <c r="I205" s="245"/>
      <c r="J205" s="249"/>
      <c r="K205" s="249"/>
      <c r="L205" s="249"/>
      <c r="M205" s="245"/>
      <c r="N205" s="245"/>
      <c r="O205" s="249"/>
      <c r="P205" s="246"/>
      <c r="Q205" s="246"/>
      <c r="R205" s="245"/>
      <c r="S205" s="245"/>
    </row>
    <row r="206" spans="1:19">
      <c r="A206" s="12">
        <v>5</v>
      </c>
      <c r="B206" s="144" t="s">
        <v>863</v>
      </c>
      <c r="C206" s="190"/>
      <c r="D206" s="191"/>
      <c r="E206" s="208"/>
      <c r="F206" s="249"/>
      <c r="G206" s="249"/>
      <c r="H206" s="249"/>
      <c r="I206" s="249"/>
      <c r="J206" s="249"/>
      <c r="K206" s="245"/>
      <c r="L206" s="245"/>
      <c r="M206" s="249"/>
      <c r="N206" s="249"/>
      <c r="O206" s="249"/>
      <c r="P206" s="246"/>
      <c r="Q206" s="246"/>
      <c r="R206" s="245"/>
      <c r="S206" s="245"/>
    </row>
    <row r="207" spans="1:19">
      <c r="A207" s="12">
        <v>6</v>
      </c>
      <c r="B207" s="63" t="s">
        <v>864</v>
      </c>
      <c r="C207" s="148"/>
      <c r="D207" s="149"/>
      <c r="E207" s="208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51"/>
      <c r="Q207" s="245"/>
      <c r="R207" s="245"/>
      <c r="S207" s="245"/>
    </row>
    <row r="208" spans="1:19">
      <c r="A208" s="12">
        <v>7</v>
      </c>
      <c r="B208" s="63" t="s">
        <v>890</v>
      </c>
      <c r="C208" s="148"/>
      <c r="D208" s="149"/>
      <c r="E208" s="207"/>
      <c r="F208" s="249"/>
      <c r="G208" s="245"/>
      <c r="H208" s="249"/>
      <c r="I208" s="245"/>
      <c r="J208" s="249"/>
      <c r="K208" s="249"/>
      <c r="L208" s="249"/>
      <c r="M208" s="245"/>
      <c r="N208" s="245"/>
      <c r="O208" s="249"/>
      <c r="P208" s="252"/>
      <c r="Q208" s="245"/>
      <c r="R208" s="245"/>
      <c r="S208" s="245"/>
    </row>
    <row r="209" spans="1:19">
      <c r="A209" s="12">
        <v>8</v>
      </c>
      <c r="B209" s="63" t="s">
        <v>943</v>
      </c>
      <c r="C209" s="148"/>
      <c r="D209" s="149"/>
      <c r="E209" s="208"/>
      <c r="F209" s="249"/>
      <c r="G209" s="245"/>
      <c r="H209" s="249"/>
      <c r="I209" s="245"/>
      <c r="J209" s="249"/>
      <c r="K209" s="249"/>
      <c r="L209" s="249"/>
      <c r="M209" s="245"/>
      <c r="N209" s="245"/>
      <c r="O209" s="249"/>
      <c r="P209" s="252"/>
      <c r="Q209" s="245"/>
      <c r="R209" s="245"/>
      <c r="S209" s="245"/>
    </row>
    <row r="210" spans="1:19">
      <c r="A210" s="12">
        <v>9</v>
      </c>
      <c r="B210" s="187" t="s">
        <v>971</v>
      </c>
      <c r="C210" s="188"/>
      <c r="D210" s="189"/>
      <c r="E210" s="207"/>
      <c r="F210" s="249"/>
      <c r="G210" s="249"/>
      <c r="H210" s="249"/>
      <c r="I210" s="249"/>
      <c r="J210" s="249"/>
      <c r="K210" s="245"/>
      <c r="L210" s="245"/>
      <c r="M210" s="249"/>
      <c r="N210" s="249"/>
      <c r="O210" s="249"/>
      <c r="P210" s="245"/>
      <c r="Q210" s="245"/>
      <c r="R210" s="245"/>
      <c r="S210" s="245"/>
    </row>
    <row r="211" spans="1:19">
      <c r="A211" s="12">
        <v>10</v>
      </c>
      <c r="B211" s="53" t="s">
        <v>1032</v>
      </c>
      <c r="C211" s="8"/>
      <c r="D211" s="8"/>
      <c r="E211" s="208"/>
      <c r="F211" s="249"/>
      <c r="G211" s="245"/>
      <c r="H211" s="249"/>
      <c r="I211" s="245"/>
      <c r="J211" s="249"/>
      <c r="K211" s="245"/>
      <c r="L211" s="249"/>
      <c r="M211" s="245"/>
      <c r="N211" s="245"/>
      <c r="O211" s="249"/>
      <c r="P211" s="253"/>
      <c r="Q211" s="253"/>
      <c r="R211" s="245"/>
      <c r="S211" s="245"/>
    </row>
    <row r="212" spans="1:19">
      <c r="A212" s="12"/>
      <c r="B212" s="152"/>
      <c r="C212" s="153"/>
      <c r="D212" s="154"/>
      <c r="E212" s="14"/>
      <c r="F212" s="245"/>
      <c r="G212" s="245"/>
      <c r="H212" s="245"/>
      <c r="I212" s="245"/>
      <c r="J212" s="245"/>
      <c r="K212" s="249"/>
      <c r="L212" s="249"/>
      <c r="M212" s="245"/>
      <c r="N212" s="245"/>
      <c r="O212" s="245"/>
      <c r="P212" s="245"/>
      <c r="Q212" s="245"/>
      <c r="R212" s="245"/>
      <c r="S212" s="245"/>
    </row>
    <row r="218" spans="1:19" ht="18.75">
      <c r="A218" s="7"/>
      <c r="B218" s="2" t="s">
        <v>70</v>
      </c>
      <c r="C218" s="11"/>
      <c r="D218" s="11"/>
      <c r="E218" s="8"/>
      <c r="F218" s="8"/>
      <c r="G218" s="248"/>
      <c r="H218" s="247"/>
      <c r="I218" s="247"/>
      <c r="J218" s="247"/>
      <c r="K218" s="247"/>
      <c r="L218" s="29"/>
    </row>
    <row r="219" spans="1:19" ht="16.5">
      <c r="A219" s="7"/>
      <c r="B219" s="8"/>
      <c r="C219" s="8"/>
      <c r="D219" s="8"/>
      <c r="E219" s="8"/>
      <c r="F219" s="262">
        <v>44839</v>
      </c>
      <c r="G219" s="242">
        <v>44846</v>
      </c>
      <c r="H219" s="262">
        <v>44853</v>
      </c>
      <c r="I219" s="242">
        <v>44860</v>
      </c>
      <c r="J219" s="262">
        <v>44867</v>
      </c>
      <c r="K219" s="242">
        <v>44874</v>
      </c>
      <c r="L219" s="262">
        <v>44881</v>
      </c>
      <c r="M219" s="242">
        <v>44888</v>
      </c>
      <c r="N219" s="262">
        <v>44895</v>
      </c>
      <c r="O219" s="242">
        <v>44902</v>
      </c>
      <c r="P219" s="262">
        <v>44909</v>
      </c>
      <c r="Q219" s="242">
        <v>44916</v>
      </c>
      <c r="R219" s="262">
        <v>44572</v>
      </c>
      <c r="S219" s="242">
        <v>44579</v>
      </c>
    </row>
    <row r="220" spans="1:19">
      <c r="A220" s="12">
        <v>1</v>
      </c>
      <c r="B220" s="187" t="s">
        <v>733</v>
      </c>
      <c r="C220" s="188"/>
      <c r="D220" s="189"/>
      <c r="E220" s="208"/>
      <c r="F220" s="249"/>
      <c r="G220" s="245"/>
      <c r="H220" s="249"/>
      <c r="I220" s="245"/>
      <c r="J220" s="249"/>
      <c r="K220" s="249"/>
      <c r="L220" s="249"/>
      <c r="M220" s="245"/>
      <c r="N220" s="245"/>
      <c r="O220" s="249"/>
      <c r="P220" s="245"/>
      <c r="Q220" s="245"/>
      <c r="R220" s="250"/>
      <c r="S220" s="250"/>
    </row>
    <row r="221" spans="1:19">
      <c r="A221" s="12">
        <v>2</v>
      </c>
      <c r="B221" s="152" t="s">
        <v>735</v>
      </c>
      <c r="C221" s="153"/>
      <c r="D221" s="154"/>
      <c r="E221" s="208"/>
      <c r="F221" s="249"/>
      <c r="G221" s="245"/>
      <c r="H221" s="249"/>
      <c r="I221" s="245"/>
      <c r="J221" s="249"/>
      <c r="K221" s="249"/>
      <c r="L221" s="249"/>
      <c r="M221" s="245"/>
      <c r="N221" s="245"/>
      <c r="O221" s="249"/>
      <c r="P221" s="245"/>
      <c r="Q221" s="245"/>
      <c r="R221" s="250"/>
      <c r="S221" s="250"/>
    </row>
    <row r="222" spans="1:19">
      <c r="A222" s="12">
        <v>3</v>
      </c>
      <c r="B222" s="63" t="s">
        <v>324</v>
      </c>
      <c r="C222" s="148"/>
      <c r="D222" s="149"/>
      <c r="E222" s="208"/>
      <c r="F222" s="249"/>
      <c r="G222" s="245"/>
      <c r="H222" s="249"/>
      <c r="I222" s="245"/>
      <c r="J222" s="249"/>
      <c r="K222" s="249"/>
      <c r="L222" s="249"/>
      <c r="M222" s="245"/>
      <c r="N222" s="245"/>
      <c r="O222" s="249"/>
      <c r="P222" s="245"/>
      <c r="Q222" s="245"/>
      <c r="R222" s="245"/>
      <c r="S222" s="245"/>
    </row>
    <row r="223" spans="1:19">
      <c r="A223" s="12">
        <v>4</v>
      </c>
      <c r="B223" s="63" t="s">
        <v>830</v>
      </c>
      <c r="C223" s="148"/>
      <c r="D223" s="149"/>
      <c r="E223" s="207"/>
      <c r="F223" s="249"/>
      <c r="G223" s="245"/>
      <c r="H223" s="249"/>
      <c r="I223" s="245"/>
      <c r="J223" s="249"/>
      <c r="K223" s="249"/>
      <c r="L223" s="249"/>
      <c r="M223" s="245"/>
      <c r="N223" s="245"/>
      <c r="O223" s="249"/>
      <c r="P223" s="246"/>
      <c r="Q223" s="246"/>
      <c r="R223" s="245"/>
      <c r="S223" s="245"/>
    </row>
    <row r="224" spans="1:19">
      <c r="A224" s="12">
        <v>5</v>
      </c>
      <c r="B224" s="63" t="s">
        <v>832</v>
      </c>
      <c r="C224" s="148"/>
      <c r="D224" s="149"/>
      <c r="E224" s="208"/>
      <c r="F224" s="249"/>
      <c r="G224" s="249"/>
      <c r="H224" s="249"/>
      <c r="I224" s="249"/>
      <c r="J224" s="249"/>
      <c r="K224" s="245"/>
      <c r="L224" s="245"/>
      <c r="M224" s="249"/>
      <c r="N224" s="249"/>
      <c r="O224" s="249"/>
      <c r="P224" s="246"/>
      <c r="Q224" s="246"/>
      <c r="R224" s="245"/>
      <c r="S224" s="245"/>
    </row>
    <row r="225" spans="1:19">
      <c r="A225" s="12">
        <v>6</v>
      </c>
      <c r="B225" s="152" t="s">
        <v>837</v>
      </c>
      <c r="C225" s="153"/>
      <c r="D225" s="154"/>
      <c r="E225" s="208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51"/>
      <c r="Q225" s="245"/>
      <c r="R225" s="245"/>
      <c r="S225" s="245"/>
    </row>
    <row r="226" spans="1:19">
      <c r="A226" s="12">
        <v>7</v>
      </c>
      <c r="B226" s="152" t="s">
        <v>517</v>
      </c>
      <c r="C226" s="153"/>
      <c r="D226" s="154"/>
      <c r="E226" s="207"/>
      <c r="F226" s="249"/>
      <c r="G226" s="245"/>
      <c r="H226" s="249"/>
      <c r="I226" s="245"/>
      <c r="J226" s="249"/>
      <c r="K226" s="249"/>
      <c r="L226" s="249"/>
      <c r="M226" s="245"/>
      <c r="N226" s="245"/>
      <c r="O226" s="249"/>
      <c r="P226" s="252"/>
      <c r="Q226" s="245"/>
      <c r="R226" s="245"/>
      <c r="S226" s="245"/>
    </row>
    <row r="227" spans="1:19">
      <c r="A227" s="12">
        <v>8</v>
      </c>
      <c r="B227" s="63" t="s">
        <v>855</v>
      </c>
      <c r="C227" s="148"/>
      <c r="D227" s="149"/>
      <c r="E227" s="208"/>
      <c r="F227" s="249"/>
      <c r="G227" s="245"/>
      <c r="H227" s="249"/>
      <c r="I227" s="245"/>
      <c r="J227" s="249"/>
      <c r="K227" s="249"/>
      <c r="L227" s="249"/>
      <c r="M227" s="245"/>
      <c r="N227" s="245"/>
      <c r="O227" s="249"/>
      <c r="P227" s="252"/>
      <c r="Q227" s="245"/>
      <c r="R227" s="245"/>
      <c r="S227" s="245"/>
    </row>
    <row r="228" spans="1:19">
      <c r="A228" s="12">
        <v>9</v>
      </c>
      <c r="B228" s="63"/>
      <c r="C228" s="148"/>
      <c r="D228" s="149"/>
      <c r="E228" s="207"/>
      <c r="F228" s="249"/>
      <c r="G228" s="249"/>
      <c r="H228" s="249"/>
      <c r="I228" s="249"/>
      <c r="J228" s="249"/>
      <c r="K228" s="245"/>
      <c r="L228" s="245"/>
      <c r="M228" s="249"/>
      <c r="N228" s="249"/>
      <c r="O228" s="249"/>
      <c r="P228" s="245"/>
      <c r="Q228" s="245"/>
      <c r="R228" s="245"/>
      <c r="S228" s="245"/>
    </row>
    <row r="229" spans="1:19">
      <c r="A229" s="12">
        <v>10</v>
      </c>
      <c r="B229" s="63"/>
      <c r="C229" s="148"/>
      <c r="D229" s="149"/>
      <c r="E229" s="120"/>
      <c r="F229" s="249"/>
      <c r="G229" s="245"/>
      <c r="H229" s="249"/>
      <c r="I229" s="245"/>
      <c r="J229" s="249"/>
      <c r="K229" s="245"/>
      <c r="L229" s="249"/>
      <c r="M229" s="245"/>
      <c r="N229" s="245"/>
      <c r="O229" s="249"/>
      <c r="P229" s="253"/>
      <c r="Q229" s="253"/>
      <c r="R229" s="245"/>
      <c r="S229" s="245"/>
    </row>
    <row r="230" spans="1:19">
      <c r="A230" s="12"/>
      <c r="B230" s="152"/>
      <c r="C230" s="153"/>
      <c r="D230" s="154"/>
      <c r="E230" s="14"/>
      <c r="F230" s="245"/>
      <c r="G230" s="245"/>
      <c r="H230" s="245"/>
      <c r="I230" s="245"/>
      <c r="J230" s="245"/>
      <c r="K230" s="249"/>
      <c r="L230" s="249"/>
      <c r="M230" s="245"/>
      <c r="N230" s="245"/>
      <c r="O230" s="245"/>
      <c r="P230" s="245"/>
      <c r="Q230" s="245"/>
      <c r="R230" s="245"/>
      <c r="S230" s="245"/>
    </row>
    <row r="234" spans="1:19" ht="18.75">
      <c r="A234" s="7"/>
      <c r="B234" s="2" t="s">
        <v>71</v>
      </c>
      <c r="C234" s="11"/>
      <c r="D234" s="11"/>
      <c r="E234" s="8"/>
      <c r="F234" s="8"/>
      <c r="G234" s="248"/>
      <c r="H234" s="247"/>
      <c r="I234" s="247"/>
      <c r="J234" s="247"/>
      <c r="K234" s="247"/>
      <c r="L234" s="29"/>
    </row>
    <row r="235" spans="1:19" ht="16.5">
      <c r="A235" s="7"/>
      <c r="B235" s="8"/>
      <c r="C235" s="8"/>
      <c r="D235" s="8"/>
      <c r="E235" s="8"/>
      <c r="F235" s="262">
        <v>44839</v>
      </c>
      <c r="G235" s="242">
        <v>44846</v>
      </c>
      <c r="H235" s="262">
        <v>44853</v>
      </c>
      <c r="I235" s="242">
        <v>44860</v>
      </c>
      <c r="J235" s="262">
        <v>44867</v>
      </c>
      <c r="K235" s="242">
        <v>44874</v>
      </c>
      <c r="L235" s="262">
        <v>44881</v>
      </c>
      <c r="M235" s="242">
        <v>44888</v>
      </c>
      <c r="N235" s="262">
        <v>44895</v>
      </c>
      <c r="O235" s="242">
        <v>44902</v>
      </c>
      <c r="P235" s="262">
        <v>44909</v>
      </c>
      <c r="Q235" s="242">
        <v>44916</v>
      </c>
      <c r="R235" s="262">
        <v>44572</v>
      </c>
      <c r="S235" s="242">
        <v>44579</v>
      </c>
    </row>
    <row r="236" spans="1:19">
      <c r="A236" s="12">
        <v>1</v>
      </c>
      <c r="B236" s="152" t="s">
        <v>727</v>
      </c>
      <c r="C236" s="153"/>
      <c r="D236" s="154"/>
      <c r="E236" s="208"/>
      <c r="F236" s="249"/>
      <c r="G236" s="245"/>
      <c r="H236" s="249"/>
      <c r="I236" s="245"/>
      <c r="J236" s="249"/>
      <c r="K236" s="249"/>
      <c r="L236" s="249"/>
      <c r="M236" s="245"/>
      <c r="N236" s="245"/>
      <c r="O236" s="249"/>
      <c r="P236" s="245"/>
      <c r="Q236" s="245"/>
      <c r="R236" s="250"/>
      <c r="S236" s="250"/>
    </row>
    <row r="237" spans="1:19">
      <c r="A237" s="12">
        <v>2</v>
      </c>
      <c r="B237" s="63" t="s">
        <v>427</v>
      </c>
      <c r="C237" s="148"/>
      <c r="D237" s="149"/>
      <c r="E237" s="208"/>
      <c r="F237" s="249"/>
      <c r="G237" s="245"/>
      <c r="H237" s="249"/>
      <c r="I237" s="245"/>
      <c r="J237" s="249"/>
      <c r="K237" s="249"/>
      <c r="L237" s="249"/>
      <c r="M237" s="245"/>
      <c r="N237" s="245"/>
      <c r="O237" s="249"/>
      <c r="P237" s="245"/>
      <c r="Q237" s="245"/>
      <c r="R237" s="250"/>
      <c r="S237" s="250"/>
    </row>
    <row r="238" spans="1:19">
      <c r="A238" s="12">
        <v>3</v>
      </c>
      <c r="B238" s="63" t="s">
        <v>731</v>
      </c>
      <c r="C238" s="148"/>
      <c r="D238" s="149"/>
      <c r="E238" s="208"/>
      <c r="F238" s="249"/>
      <c r="G238" s="245"/>
      <c r="H238" s="249"/>
      <c r="I238" s="245"/>
      <c r="J238" s="249"/>
      <c r="K238" s="249"/>
      <c r="L238" s="249"/>
      <c r="M238" s="245"/>
      <c r="N238" s="245"/>
      <c r="O238" s="249"/>
      <c r="P238" s="245"/>
      <c r="Q238" s="245"/>
      <c r="R238" s="245"/>
      <c r="S238" s="245"/>
    </row>
    <row r="239" spans="1:19">
      <c r="A239" s="12">
        <v>4</v>
      </c>
      <c r="B239" s="152" t="s">
        <v>586</v>
      </c>
      <c r="C239" s="153"/>
      <c r="D239" s="154"/>
      <c r="E239" s="207"/>
      <c r="F239" s="249"/>
      <c r="G239" s="245"/>
      <c r="H239" s="249"/>
      <c r="I239" s="245"/>
      <c r="J239" s="249"/>
      <c r="K239" s="249"/>
      <c r="L239" s="249"/>
      <c r="M239" s="245"/>
      <c r="N239" s="245"/>
      <c r="O239" s="249"/>
      <c r="P239" s="246"/>
      <c r="Q239" s="246"/>
      <c r="R239" s="245"/>
      <c r="S239" s="245"/>
    </row>
    <row r="240" spans="1:19">
      <c r="A240" s="12">
        <v>5</v>
      </c>
      <c r="B240" s="63" t="s">
        <v>281</v>
      </c>
      <c r="C240" s="148"/>
      <c r="D240" s="149"/>
      <c r="E240" s="208"/>
      <c r="F240" s="249"/>
      <c r="G240" s="249"/>
      <c r="H240" s="249"/>
      <c r="I240" s="249"/>
      <c r="J240" s="249"/>
      <c r="K240" s="245"/>
      <c r="L240" s="245"/>
      <c r="M240" s="249"/>
      <c r="N240" s="249"/>
      <c r="O240" s="249"/>
      <c r="P240" s="246"/>
      <c r="Q240" s="246"/>
      <c r="R240" s="245"/>
      <c r="S240" s="245"/>
    </row>
    <row r="241" spans="1:19">
      <c r="A241" s="12">
        <v>6</v>
      </c>
      <c r="B241" s="63" t="s">
        <v>327</v>
      </c>
      <c r="C241" s="148"/>
      <c r="D241" s="149"/>
      <c r="E241" s="208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51"/>
      <c r="Q241" s="245"/>
      <c r="R241" s="245"/>
      <c r="S241" s="245"/>
    </row>
    <row r="242" spans="1:19">
      <c r="A242" s="12">
        <v>7</v>
      </c>
      <c r="B242" s="152" t="s">
        <v>350</v>
      </c>
      <c r="C242" s="153"/>
      <c r="D242" s="154"/>
      <c r="E242" s="207"/>
      <c r="F242" s="249"/>
      <c r="G242" s="245"/>
      <c r="H242" s="249"/>
      <c r="I242" s="245"/>
      <c r="J242" s="249"/>
      <c r="K242" s="249"/>
      <c r="L242" s="249"/>
      <c r="M242" s="245"/>
      <c r="N242" s="245"/>
      <c r="O242" s="249"/>
      <c r="P242" s="252"/>
      <c r="Q242" s="245"/>
      <c r="R242" s="245"/>
      <c r="S242" s="245"/>
    </row>
    <row r="243" spans="1:19">
      <c r="A243" s="12">
        <v>8</v>
      </c>
      <c r="B243" s="63" t="s">
        <v>791</v>
      </c>
      <c r="C243" s="148"/>
      <c r="D243" s="149"/>
      <c r="E243" s="208"/>
      <c r="F243" s="249"/>
      <c r="G243" s="245"/>
      <c r="H243" s="249"/>
      <c r="I243" s="245"/>
      <c r="J243" s="249"/>
      <c r="K243" s="249"/>
      <c r="L243" s="249"/>
      <c r="M243" s="245"/>
      <c r="N243" s="245"/>
      <c r="O243" s="249"/>
      <c r="P243" s="252"/>
      <c r="Q243" s="245"/>
      <c r="R243" s="245"/>
      <c r="S243" s="245"/>
    </row>
    <row r="244" spans="1:19">
      <c r="A244" s="12">
        <v>9</v>
      </c>
      <c r="B244" s="63" t="s">
        <v>829</v>
      </c>
      <c r="C244" s="148"/>
      <c r="D244" s="149"/>
      <c r="E244" s="207"/>
      <c r="F244" s="249"/>
      <c r="G244" s="249"/>
      <c r="H244" s="249"/>
      <c r="I244" s="249"/>
      <c r="J244" s="249"/>
      <c r="K244" s="245"/>
      <c r="L244" s="245"/>
      <c r="M244" s="249"/>
      <c r="N244" s="249"/>
      <c r="O244" s="249"/>
      <c r="P244" s="245"/>
      <c r="Q244" s="245"/>
      <c r="R244" s="245"/>
      <c r="S244" s="245"/>
    </row>
    <row r="245" spans="1:19">
      <c r="A245" s="12">
        <v>10</v>
      </c>
      <c r="B245" s="63" t="s">
        <v>865</v>
      </c>
      <c r="C245" s="148"/>
      <c r="D245" s="149"/>
      <c r="E245" s="208"/>
      <c r="F245" s="249"/>
      <c r="G245" s="245"/>
      <c r="H245" s="249"/>
      <c r="I245" s="245"/>
      <c r="J245" s="249"/>
      <c r="K245" s="245"/>
      <c r="L245" s="249"/>
      <c r="M245" s="245"/>
      <c r="N245" s="245"/>
      <c r="O245" s="249"/>
      <c r="P245" s="253"/>
      <c r="Q245" s="253"/>
      <c r="R245" s="245"/>
      <c r="S245" s="245"/>
    </row>
    <row r="246" spans="1:19">
      <c r="A246" s="12">
        <v>11</v>
      </c>
      <c r="B246" s="63" t="s">
        <v>568</v>
      </c>
      <c r="C246" s="148"/>
      <c r="D246" s="149"/>
      <c r="E246" s="14"/>
      <c r="F246" s="245"/>
      <c r="G246" s="245"/>
      <c r="H246" s="245"/>
      <c r="I246" s="245"/>
      <c r="J246" s="245"/>
      <c r="K246" s="249"/>
      <c r="L246" s="249"/>
      <c r="M246" s="245"/>
      <c r="N246" s="245"/>
      <c r="O246" s="245"/>
      <c r="P246" s="245"/>
      <c r="Q246" s="245"/>
      <c r="R246" s="245"/>
      <c r="S246" s="245"/>
    </row>
    <row r="250" spans="1:19" ht="18.75">
      <c r="A250" s="7"/>
      <c r="B250" s="2" t="s">
        <v>678</v>
      </c>
      <c r="C250" s="11"/>
      <c r="D250" s="11"/>
      <c r="E250" s="8"/>
      <c r="F250" s="8"/>
      <c r="G250" s="248"/>
      <c r="H250" s="248"/>
      <c r="I250" s="248"/>
      <c r="J250" s="247"/>
      <c r="K250" s="247"/>
      <c r="L250" s="247"/>
    </row>
    <row r="251" spans="1:19" ht="16.5">
      <c r="A251" s="7"/>
      <c r="B251" s="8"/>
      <c r="C251" s="8"/>
      <c r="D251" s="8"/>
      <c r="E251" s="8"/>
      <c r="F251" s="262">
        <v>44839</v>
      </c>
      <c r="G251" s="242">
        <v>44846</v>
      </c>
      <c r="H251" s="262">
        <v>44853</v>
      </c>
      <c r="I251" s="242">
        <v>44860</v>
      </c>
      <c r="J251" s="262">
        <v>44867</v>
      </c>
      <c r="K251" s="242">
        <v>44874</v>
      </c>
      <c r="L251" s="262">
        <v>44881</v>
      </c>
      <c r="M251" s="242">
        <v>44888</v>
      </c>
      <c r="N251" s="262">
        <v>44895</v>
      </c>
      <c r="O251" s="242">
        <v>44902</v>
      </c>
      <c r="P251" s="262">
        <v>44909</v>
      </c>
      <c r="Q251" s="242">
        <v>44916</v>
      </c>
      <c r="R251" s="262">
        <v>44572</v>
      </c>
      <c r="S251" s="242">
        <v>44579</v>
      </c>
    </row>
    <row r="252" spans="1:19">
      <c r="A252" s="12">
        <v>1</v>
      </c>
      <c r="B252" s="63" t="s">
        <v>428</v>
      </c>
      <c r="C252" s="148"/>
      <c r="D252" s="149"/>
      <c r="E252" s="208"/>
      <c r="F252" s="249"/>
      <c r="G252" s="245"/>
      <c r="H252" s="249"/>
      <c r="I252" s="245"/>
      <c r="J252" s="249"/>
      <c r="K252" s="249"/>
      <c r="L252" s="249"/>
      <c r="M252" s="245"/>
      <c r="N252" s="245"/>
      <c r="O252" s="249"/>
      <c r="P252" s="245"/>
      <c r="Q252" s="245"/>
      <c r="R252" s="250"/>
      <c r="S252" s="250"/>
    </row>
    <row r="253" spans="1:19">
      <c r="A253" s="12">
        <v>2</v>
      </c>
      <c r="B253" s="63" t="s">
        <v>379</v>
      </c>
      <c r="C253" s="148"/>
      <c r="D253" s="149"/>
      <c r="E253" s="208"/>
      <c r="F253" s="249"/>
      <c r="G253" s="245"/>
      <c r="H253" s="249"/>
      <c r="I253" s="245"/>
      <c r="J253" s="249"/>
      <c r="K253" s="249"/>
      <c r="L253" s="249"/>
      <c r="M253" s="245"/>
      <c r="N253" s="245"/>
      <c r="O253" s="249"/>
      <c r="P253" s="245"/>
      <c r="Q253" s="245"/>
      <c r="R253" s="250"/>
      <c r="S253" s="250"/>
    </row>
    <row r="254" spans="1:19">
      <c r="A254" s="12">
        <v>3</v>
      </c>
      <c r="B254" s="63" t="s">
        <v>372</v>
      </c>
      <c r="C254" s="148"/>
      <c r="D254" s="149"/>
      <c r="E254" s="208"/>
      <c r="F254" s="249"/>
      <c r="G254" s="245"/>
      <c r="H254" s="249"/>
      <c r="I254" s="245"/>
      <c r="J254" s="249"/>
      <c r="K254" s="249"/>
      <c r="L254" s="249"/>
      <c r="M254" s="245"/>
      <c r="N254" s="245"/>
      <c r="O254" s="249"/>
      <c r="P254" s="245"/>
      <c r="Q254" s="245"/>
      <c r="R254" s="245"/>
      <c r="S254" s="245"/>
    </row>
    <row r="255" spans="1:19">
      <c r="A255" s="12">
        <v>4</v>
      </c>
      <c r="B255" s="63" t="s">
        <v>916</v>
      </c>
      <c r="C255" s="148"/>
      <c r="D255" s="149"/>
      <c r="E255" s="207"/>
      <c r="F255" s="249"/>
      <c r="G255" s="245"/>
      <c r="H255" s="249"/>
      <c r="I255" s="245"/>
      <c r="J255" s="249"/>
      <c r="K255" s="249"/>
      <c r="L255" s="249"/>
      <c r="M255" s="245"/>
      <c r="N255" s="245"/>
      <c r="O255" s="249"/>
      <c r="P255" s="246"/>
      <c r="Q255" s="246"/>
      <c r="R255" s="245"/>
      <c r="S255" s="245"/>
    </row>
    <row r="256" spans="1:19">
      <c r="A256" s="12">
        <v>5</v>
      </c>
      <c r="B256" s="63" t="s">
        <v>556</v>
      </c>
      <c r="C256" s="148"/>
      <c r="D256" s="149"/>
      <c r="E256" s="208"/>
      <c r="F256" s="249"/>
      <c r="G256" s="249"/>
      <c r="H256" s="249"/>
      <c r="I256" s="249"/>
      <c r="J256" s="249"/>
      <c r="K256" s="245"/>
      <c r="L256" s="245"/>
      <c r="M256" s="249"/>
      <c r="N256" s="249"/>
      <c r="O256" s="249"/>
      <c r="P256" s="246"/>
      <c r="Q256" s="246"/>
      <c r="R256" s="245"/>
      <c r="S256" s="245"/>
    </row>
    <row r="257" spans="1:19">
      <c r="A257" s="12">
        <v>6</v>
      </c>
      <c r="B257" s="63" t="s">
        <v>836</v>
      </c>
      <c r="C257" s="148"/>
      <c r="D257" s="149"/>
      <c r="E257" s="208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51"/>
      <c r="Q257" s="245"/>
      <c r="R257" s="245"/>
      <c r="S257" s="245"/>
    </row>
    <row r="258" spans="1:19">
      <c r="A258" s="12">
        <v>7</v>
      </c>
      <c r="B258" s="63" t="s">
        <v>951</v>
      </c>
      <c r="C258" s="84"/>
      <c r="D258" s="85"/>
      <c r="E258" s="207"/>
      <c r="F258" s="249"/>
      <c r="G258" s="245"/>
      <c r="H258" s="249"/>
      <c r="I258" s="245"/>
      <c r="J258" s="249"/>
      <c r="K258" s="249"/>
      <c r="L258" s="249"/>
      <c r="M258" s="245"/>
      <c r="N258" s="245"/>
      <c r="O258" s="249"/>
      <c r="P258" s="252"/>
      <c r="Q258" s="245"/>
      <c r="R258" s="245"/>
      <c r="S258" s="245"/>
    </row>
    <row r="259" spans="1:19">
      <c r="A259" s="12">
        <v>8</v>
      </c>
      <c r="B259" s="63" t="s">
        <v>952</v>
      </c>
      <c r="C259" s="148"/>
      <c r="D259" s="149"/>
      <c r="E259" s="208"/>
      <c r="F259" s="249"/>
      <c r="G259" s="245"/>
      <c r="H259" s="249"/>
      <c r="I259" s="245"/>
      <c r="J259" s="249"/>
      <c r="K259" s="249"/>
      <c r="L259" s="249"/>
      <c r="M259" s="245"/>
      <c r="N259" s="245"/>
      <c r="O259" s="249"/>
      <c r="P259" s="252"/>
      <c r="Q259" s="245"/>
      <c r="R259" s="245"/>
      <c r="S259" s="245"/>
    </row>
    <row r="260" spans="1:19">
      <c r="A260" s="12">
        <v>9</v>
      </c>
      <c r="B260" s="63" t="s">
        <v>899</v>
      </c>
      <c r="C260" s="148"/>
      <c r="D260" s="149"/>
      <c r="E260" s="207"/>
      <c r="F260" s="249"/>
      <c r="G260" s="249"/>
      <c r="H260" s="249"/>
      <c r="I260" s="249"/>
      <c r="J260" s="249"/>
      <c r="K260" s="245"/>
      <c r="L260" s="245"/>
      <c r="M260" s="249"/>
      <c r="N260" s="249"/>
      <c r="O260" s="249"/>
      <c r="P260" s="245"/>
      <c r="Q260" s="245"/>
      <c r="R260" s="245"/>
      <c r="S260" s="245"/>
    </row>
    <row r="261" spans="1:19">
      <c r="A261" s="12">
        <v>10</v>
      </c>
      <c r="B261" s="120" t="s">
        <v>500</v>
      </c>
      <c r="C261" s="124"/>
      <c r="D261" s="125"/>
      <c r="E261" s="208"/>
      <c r="F261" s="249"/>
      <c r="G261" s="245"/>
      <c r="H261" s="249"/>
      <c r="I261" s="245"/>
      <c r="J261" s="249"/>
      <c r="K261" s="245"/>
      <c r="L261" s="249"/>
      <c r="M261" s="245"/>
      <c r="N261" s="245"/>
      <c r="O261" s="249"/>
      <c r="P261" s="253"/>
      <c r="Q261" s="253"/>
      <c r="R261" s="245"/>
      <c r="S261" s="245"/>
    </row>
    <row r="262" spans="1:19">
      <c r="A262" s="12"/>
      <c r="B262" s="152"/>
      <c r="C262" s="153"/>
      <c r="D262" s="154"/>
      <c r="E262" s="14"/>
      <c r="F262" s="245"/>
      <c r="G262" s="245"/>
      <c r="H262" s="245"/>
      <c r="I262" s="245"/>
      <c r="J262" s="245"/>
      <c r="K262" s="249"/>
      <c r="L262" s="249"/>
      <c r="M262" s="245"/>
      <c r="N262" s="245"/>
      <c r="O262" s="245"/>
      <c r="P262" s="245"/>
      <c r="Q262" s="245"/>
      <c r="R262" s="245"/>
      <c r="S262" s="245"/>
    </row>
    <row r="266" spans="1:19" ht="18.75">
      <c r="A266" s="7"/>
      <c r="B266" s="2" t="s">
        <v>679</v>
      </c>
      <c r="C266" s="11"/>
      <c r="D266" s="11"/>
      <c r="E266" s="8"/>
      <c r="F266" s="8"/>
      <c r="G266" s="248"/>
      <c r="H266" s="248"/>
      <c r="I266" s="248"/>
      <c r="J266" s="247"/>
      <c r="K266" s="247"/>
      <c r="L266" s="247"/>
    </row>
    <row r="267" spans="1:19" ht="16.5">
      <c r="A267" s="7"/>
      <c r="B267" s="8"/>
      <c r="C267" s="8"/>
      <c r="D267" s="8"/>
      <c r="E267" s="8"/>
      <c r="F267" s="262">
        <v>44839</v>
      </c>
      <c r="G267" s="242">
        <v>44846</v>
      </c>
      <c r="H267" s="262">
        <v>44853</v>
      </c>
      <c r="I267" s="242">
        <v>44860</v>
      </c>
      <c r="J267" s="262">
        <v>44867</v>
      </c>
      <c r="K267" s="242">
        <v>44874</v>
      </c>
      <c r="L267" s="262">
        <v>44881</v>
      </c>
      <c r="M267" s="242">
        <v>44888</v>
      </c>
      <c r="N267" s="262">
        <v>44895</v>
      </c>
      <c r="O267" s="242">
        <v>44902</v>
      </c>
      <c r="P267" s="262">
        <v>44909</v>
      </c>
      <c r="Q267" s="242">
        <v>44916</v>
      </c>
      <c r="R267" s="262">
        <v>44572</v>
      </c>
      <c r="S267" s="242">
        <v>44579</v>
      </c>
    </row>
    <row r="268" spans="1:19">
      <c r="A268" s="12">
        <v>1</v>
      </c>
      <c r="B268" s="63" t="s">
        <v>322</v>
      </c>
      <c r="C268" s="84"/>
      <c r="D268" s="85"/>
      <c r="E268" s="208"/>
      <c r="F268" s="249"/>
      <c r="G268" s="245"/>
      <c r="H268" s="249"/>
      <c r="I268" s="245"/>
      <c r="J268" s="249"/>
      <c r="K268" s="249"/>
      <c r="L268" s="249"/>
      <c r="M268" s="245"/>
      <c r="N268" s="245"/>
      <c r="O268" s="249"/>
      <c r="P268" s="245"/>
      <c r="Q268" s="245"/>
      <c r="R268" s="250"/>
      <c r="S268" s="250"/>
    </row>
    <row r="269" spans="1:19">
      <c r="A269" s="12">
        <v>2</v>
      </c>
      <c r="B269" s="63" t="s">
        <v>790</v>
      </c>
      <c r="C269" s="84"/>
      <c r="D269" s="85"/>
      <c r="E269" s="208"/>
      <c r="F269" s="249"/>
      <c r="G269" s="245"/>
      <c r="H269" s="249"/>
      <c r="I269" s="245"/>
      <c r="J269" s="249"/>
      <c r="K269" s="249"/>
      <c r="L269" s="249"/>
      <c r="M269" s="245"/>
      <c r="N269" s="245"/>
      <c r="O269" s="249"/>
      <c r="P269" s="245"/>
      <c r="Q269" s="245"/>
      <c r="R269" s="250"/>
      <c r="S269" s="250"/>
    </row>
    <row r="270" spans="1:19">
      <c r="A270" s="12">
        <v>3</v>
      </c>
      <c r="B270" s="63" t="s">
        <v>1006</v>
      </c>
      <c r="C270" s="84"/>
      <c r="D270" s="234"/>
      <c r="E270" s="208"/>
      <c r="F270" s="249"/>
      <c r="G270" s="245"/>
      <c r="H270" s="249"/>
      <c r="I270" s="245"/>
      <c r="J270" s="249"/>
      <c r="K270" s="249"/>
      <c r="L270" s="249"/>
      <c r="M270" s="245"/>
      <c r="N270" s="245"/>
      <c r="O270" s="249"/>
      <c r="P270" s="245"/>
      <c r="Q270" s="245"/>
      <c r="R270" s="245"/>
      <c r="S270" s="245"/>
    </row>
    <row r="271" spans="1:19">
      <c r="A271" s="12">
        <v>4</v>
      </c>
      <c r="B271" s="63" t="s">
        <v>588</v>
      </c>
      <c r="C271" s="84"/>
      <c r="D271" s="85"/>
      <c r="E271" s="207"/>
      <c r="F271" s="249"/>
      <c r="G271" s="245"/>
      <c r="H271" s="249"/>
      <c r="I271" s="245"/>
      <c r="J271" s="249"/>
      <c r="K271" s="249"/>
      <c r="L271" s="249"/>
      <c r="M271" s="245"/>
      <c r="N271" s="245"/>
      <c r="O271" s="249"/>
      <c r="P271" s="246"/>
      <c r="Q271" s="246"/>
      <c r="R271" s="245"/>
      <c r="S271" s="245"/>
    </row>
    <row r="272" spans="1:19">
      <c r="A272" s="12">
        <v>5</v>
      </c>
      <c r="B272" s="63" t="s">
        <v>1005</v>
      </c>
      <c r="C272" s="84"/>
      <c r="D272" s="85"/>
      <c r="E272" s="208"/>
      <c r="F272" s="249"/>
      <c r="G272" s="249"/>
      <c r="H272" s="249"/>
      <c r="I272" s="249"/>
      <c r="J272" s="249"/>
      <c r="K272" s="245"/>
      <c r="L272" s="245"/>
      <c r="M272" s="249"/>
      <c r="N272" s="249"/>
      <c r="O272" s="249"/>
      <c r="P272" s="246"/>
      <c r="Q272" s="246"/>
      <c r="R272" s="245"/>
      <c r="S272" s="245"/>
    </row>
    <row r="273" spans="1:19">
      <c r="A273" s="12">
        <v>6</v>
      </c>
      <c r="B273" s="63" t="s">
        <v>978</v>
      </c>
      <c r="C273" s="84"/>
      <c r="D273" s="85"/>
      <c r="E273" s="208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51"/>
      <c r="Q273" s="245"/>
      <c r="R273" s="245"/>
      <c r="S273" s="245"/>
    </row>
    <row r="274" spans="1:19">
      <c r="A274" s="12">
        <v>7</v>
      </c>
      <c r="B274" s="63" t="s">
        <v>977</v>
      </c>
      <c r="C274" s="84"/>
      <c r="D274" s="85"/>
      <c r="E274" s="207"/>
      <c r="F274" s="249"/>
      <c r="G274" s="245"/>
      <c r="H274" s="249"/>
      <c r="I274" s="245"/>
      <c r="J274" s="249"/>
      <c r="K274" s="249"/>
      <c r="L274" s="249"/>
      <c r="M274" s="245"/>
      <c r="N274" s="245"/>
      <c r="O274" s="249"/>
      <c r="P274" s="252"/>
      <c r="Q274" s="245"/>
      <c r="R274" s="245"/>
      <c r="S274" s="245"/>
    </row>
    <row r="275" spans="1:19">
      <c r="A275" s="12">
        <v>8</v>
      </c>
      <c r="B275" s="152" t="s">
        <v>512</v>
      </c>
      <c r="C275" s="153"/>
      <c r="D275" s="154"/>
      <c r="E275" s="208"/>
      <c r="F275" s="249"/>
      <c r="G275" s="245"/>
      <c r="H275" s="249"/>
      <c r="I275" s="245"/>
      <c r="J275" s="249"/>
      <c r="K275" s="249"/>
      <c r="L275" s="249"/>
      <c r="M275" s="245"/>
      <c r="N275" s="245"/>
      <c r="O275" s="249"/>
      <c r="P275" s="252"/>
      <c r="Q275" s="245"/>
      <c r="R275" s="245"/>
      <c r="S275" s="245"/>
    </row>
    <row r="276" spans="1:19">
      <c r="A276" s="12">
        <v>9</v>
      </c>
      <c r="B276" s="69" t="s">
        <v>1008</v>
      </c>
      <c r="C276" s="57"/>
      <c r="D276" s="194"/>
      <c r="E276" s="207"/>
      <c r="F276" s="249"/>
      <c r="G276" s="249"/>
      <c r="H276" s="249"/>
      <c r="I276" s="249"/>
      <c r="J276" s="249"/>
      <c r="K276" s="245"/>
      <c r="L276" s="245"/>
      <c r="M276" s="249"/>
      <c r="N276" s="249"/>
      <c r="O276" s="249"/>
      <c r="P276" s="245"/>
      <c r="Q276" s="245"/>
      <c r="R276" s="245"/>
      <c r="S276" s="245"/>
    </row>
    <row r="277" spans="1:19">
      <c r="A277" s="12">
        <v>10</v>
      </c>
      <c r="B277" s="152"/>
      <c r="C277" s="153"/>
      <c r="D277" s="154"/>
      <c r="E277" s="208"/>
      <c r="F277" s="249"/>
      <c r="G277" s="245"/>
      <c r="H277" s="249"/>
      <c r="I277" s="245"/>
      <c r="J277" s="249"/>
      <c r="K277" s="245"/>
      <c r="L277" s="249"/>
      <c r="M277" s="245"/>
      <c r="N277" s="245"/>
      <c r="O277" s="249"/>
      <c r="P277" s="253"/>
      <c r="Q277" s="253"/>
      <c r="R277" s="245"/>
      <c r="S277" s="245"/>
    </row>
    <row r="278" spans="1:19">
      <c r="A278" s="12"/>
      <c r="B278" s="152"/>
      <c r="C278" s="153"/>
      <c r="D278" s="154"/>
      <c r="E278" s="14"/>
      <c r="F278" s="245"/>
      <c r="G278" s="245"/>
      <c r="H278" s="245"/>
      <c r="I278" s="245"/>
      <c r="J278" s="245"/>
      <c r="K278" s="249"/>
      <c r="L278" s="249"/>
      <c r="M278" s="245"/>
      <c r="N278" s="245"/>
      <c r="O278" s="245"/>
      <c r="P278" s="245"/>
      <c r="Q278" s="245"/>
      <c r="R278" s="245"/>
      <c r="S278" s="245"/>
    </row>
    <row r="282" spans="1:19" ht="18.75">
      <c r="A282" s="7"/>
      <c r="B282" s="2" t="s">
        <v>680</v>
      </c>
      <c r="C282" s="11"/>
      <c r="D282" s="11"/>
      <c r="E282" s="8"/>
      <c r="F282" s="8"/>
      <c r="G282" s="248"/>
      <c r="H282" s="248"/>
      <c r="I282" s="248"/>
      <c r="J282" s="247"/>
      <c r="K282" s="247"/>
      <c r="L282" s="247"/>
    </row>
    <row r="283" spans="1:19" ht="16.5">
      <c r="A283" s="7"/>
      <c r="B283" s="8"/>
      <c r="C283" s="8"/>
      <c r="D283" s="8"/>
      <c r="E283" s="8"/>
      <c r="F283" s="262">
        <v>44839</v>
      </c>
      <c r="G283" s="242">
        <v>44846</v>
      </c>
      <c r="H283" s="262">
        <v>44853</v>
      </c>
      <c r="I283" s="242">
        <v>44860</v>
      </c>
      <c r="J283" s="262">
        <v>44867</v>
      </c>
      <c r="K283" s="242">
        <v>44874</v>
      </c>
      <c r="L283" s="262">
        <v>44881</v>
      </c>
      <c r="M283" s="242">
        <v>44888</v>
      </c>
      <c r="N283" s="262">
        <v>44895</v>
      </c>
      <c r="O283" s="242">
        <v>44902</v>
      </c>
      <c r="P283" s="262">
        <v>44909</v>
      </c>
      <c r="Q283" s="242">
        <v>44916</v>
      </c>
      <c r="R283" s="262">
        <v>44572</v>
      </c>
      <c r="S283" s="242">
        <v>44579</v>
      </c>
    </row>
    <row r="284" spans="1:19">
      <c r="A284" s="12">
        <v>1</v>
      </c>
      <c r="B284" s="63" t="s">
        <v>729</v>
      </c>
      <c r="C284" s="84"/>
      <c r="D284" s="85"/>
      <c r="E284" s="208"/>
      <c r="F284" s="249"/>
      <c r="G284" s="245"/>
      <c r="H284" s="249"/>
      <c r="I284" s="245"/>
      <c r="J284" s="249"/>
      <c r="K284" s="249"/>
      <c r="L284" s="249"/>
      <c r="M284" s="245"/>
      <c r="N284" s="245"/>
      <c r="O284" s="249"/>
      <c r="P284" s="245"/>
      <c r="Q284" s="245"/>
      <c r="R284" s="250"/>
      <c r="S284" s="250"/>
    </row>
    <row r="285" spans="1:19">
      <c r="A285" s="12">
        <v>2</v>
      </c>
      <c r="B285" s="181" t="s">
        <v>807</v>
      </c>
      <c r="C285" s="182"/>
      <c r="D285" s="183"/>
      <c r="E285" s="208"/>
      <c r="F285" s="249"/>
      <c r="G285" s="245"/>
      <c r="H285" s="249"/>
      <c r="I285" s="245"/>
      <c r="J285" s="249"/>
      <c r="K285" s="249"/>
      <c r="L285" s="249"/>
      <c r="M285" s="245"/>
      <c r="N285" s="245"/>
      <c r="O285" s="249"/>
      <c r="P285" s="245"/>
      <c r="Q285" s="245"/>
      <c r="R285" s="250"/>
      <c r="S285" s="250"/>
    </row>
    <row r="286" spans="1:19">
      <c r="A286" s="12">
        <v>3</v>
      </c>
      <c r="B286" s="144" t="s">
        <v>808</v>
      </c>
      <c r="C286" s="190"/>
      <c r="D286" s="191"/>
      <c r="E286" s="208"/>
      <c r="F286" s="249"/>
      <c r="G286" s="245"/>
      <c r="H286" s="249"/>
      <c r="I286" s="245"/>
      <c r="J286" s="249"/>
      <c r="K286" s="249"/>
      <c r="L286" s="249"/>
      <c r="M286" s="245"/>
      <c r="N286" s="245"/>
      <c r="O286" s="249"/>
      <c r="P286" s="245"/>
      <c r="Q286" s="245"/>
      <c r="R286" s="245"/>
      <c r="S286" s="245"/>
    </row>
    <row r="287" spans="1:19">
      <c r="A287" s="12">
        <v>4</v>
      </c>
      <c r="B287" s="63" t="s">
        <v>850</v>
      </c>
      <c r="C287" s="84"/>
      <c r="D287" s="149"/>
      <c r="E287" s="207"/>
      <c r="F287" s="249"/>
      <c r="G287" s="245"/>
      <c r="H287" s="249"/>
      <c r="I287" s="245"/>
      <c r="J287" s="249"/>
      <c r="K287" s="249"/>
      <c r="L287" s="249"/>
      <c r="M287" s="245"/>
      <c r="N287" s="245"/>
      <c r="O287" s="249"/>
      <c r="P287" s="246"/>
      <c r="Q287" s="246"/>
      <c r="R287" s="245"/>
      <c r="S287" s="245"/>
    </row>
    <row r="288" spans="1:19">
      <c r="A288" s="12">
        <v>5</v>
      </c>
      <c r="B288" s="63" t="s">
        <v>518</v>
      </c>
      <c r="C288" s="84"/>
      <c r="D288" s="85"/>
      <c r="E288" s="208"/>
      <c r="F288" s="249"/>
      <c r="G288" s="249"/>
      <c r="H288" s="249"/>
      <c r="I288" s="249"/>
      <c r="J288" s="249"/>
      <c r="K288" s="245"/>
      <c r="L288" s="245"/>
      <c r="M288" s="249"/>
      <c r="N288" s="249"/>
      <c r="O288" s="249"/>
      <c r="P288" s="246"/>
      <c r="Q288" s="246"/>
      <c r="R288" s="245"/>
      <c r="S288" s="245"/>
    </row>
    <row r="289" spans="1:19">
      <c r="A289" s="12">
        <v>6</v>
      </c>
      <c r="B289" s="63" t="s">
        <v>1057</v>
      </c>
      <c r="C289" s="148"/>
      <c r="D289" s="149"/>
      <c r="E289" s="208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51"/>
      <c r="Q289" s="245"/>
      <c r="R289" s="245"/>
      <c r="S289" s="245"/>
    </row>
    <row r="290" spans="1:19">
      <c r="A290" s="12">
        <v>7</v>
      </c>
      <c r="B290" s="63" t="s">
        <v>237</v>
      </c>
      <c r="C290" s="84"/>
      <c r="D290" s="85"/>
      <c r="E290" s="207"/>
      <c r="F290" s="249"/>
      <c r="G290" s="245"/>
      <c r="H290" s="249"/>
      <c r="I290" s="245"/>
      <c r="J290" s="249"/>
      <c r="K290" s="249"/>
      <c r="L290" s="249"/>
      <c r="M290" s="245"/>
      <c r="N290" s="245"/>
      <c r="O290" s="249"/>
      <c r="P290" s="252"/>
      <c r="Q290" s="245"/>
      <c r="R290" s="245"/>
      <c r="S290" s="245"/>
    </row>
    <row r="291" spans="1:19">
      <c r="A291" s="12">
        <v>8</v>
      </c>
      <c r="B291" s="152" t="s">
        <v>728</v>
      </c>
      <c r="C291" s="153"/>
      <c r="D291" s="154"/>
      <c r="E291" s="208"/>
      <c r="F291" s="249"/>
      <c r="G291" s="245"/>
      <c r="H291" s="249"/>
      <c r="I291" s="245"/>
      <c r="J291" s="249"/>
      <c r="K291" s="249"/>
      <c r="L291" s="249"/>
      <c r="M291" s="245"/>
      <c r="N291" s="245"/>
      <c r="O291" s="249"/>
      <c r="P291" s="252"/>
      <c r="Q291" s="245"/>
      <c r="R291" s="245"/>
      <c r="S291" s="245"/>
    </row>
    <row r="292" spans="1:19">
      <c r="A292" s="12">
        <v>9</v>
      </c>
      <c r="B292" s="152" t="s">
        <v>528</v>
      </c>
      <c r="C292" s="153"/>
      <c r="D292" s="154"/>
      <c r="E292" s="207"/>
      <c r="F292" s="249"/>
      <c r="G292" s="249"/>
      <c r="H292" s="249"/>
      <c r="I292" s="249"/>
      <c r="J292" s="249"/>
      <c r="K292" s="245"/>
      <c r="L292" s="245"/>
      <c r="M292" s="249"/>
      <c r="N292" s="249"/>
      <c r="O292" s="249"/>
      <c r="P292" s="245"/>
      <c r="Q292" s="245"/>
      <c r="R292" s="245"/>
      <c r="S292" s="245"/>
    </row>
    <row r="293" spans="1:19">
      <c r="A293" s="12">
        <v>10</v>
      </c>
      <c r="B293" s="120" t="s">
        <v>539</v>
      </c>
      <c r="C293" s="124"/>
      <c r="D293" s="125"/>
      <c r="E293" s="208"/>
      <c r="F293" s="249"/>
      <c r="G293" s="245"/>
      <c r="H293" s="249"/>
      <c r="I293" s="245"/>
      <c r="J293" s="249"/>
      <c r="K293" s="245"/>
      <c r="L293" s="249"/>
      <c r="M293" s="245"/>
      <c r="N293" s="245"/>
      <c r="O293" s="249"/>
      <c r="P293" s="253"/>
      <c r="Q293" s="253"/>
      <c r="R293" s="245"/>
      <c r="S293" s="245"/>
    </row>
    <row r="294" spans="1:19">
      <c r="A294" s="12"/>
      <c r="B294" s="152"/>
      <c r="C294" s="153"/>
      <c r="D294" s="154"/>
      <c r="E294" s="14"/>
      <c r="F294" s="245"/>
      <c r="G294" s="245"/>
      <c r="H294" s="245"/>
      <c r="I294" s="245"/>
      <c r="J294" s="245"/>
      <c r="K294" s="249"/>
      <c r="L294" s="249"/>
      <c r="M294" s="245"/>
      <c r="N294" s="245"/>
      <c r="O294" s="245"/>
      <c r="P294" s="245"/>
      <c r="Q294" s="245"/>
      <c r="R294" s="245"/>
      <c r="S294" s="245"/>
    </row>
    <row r="300" spans="1:19" ht="18.75">
      <c r="A300" s="7"/>
      <c r="B300" s="2" t="s">
        <v>209</v>
      </c>
      <c r="C300" s="11"/>
      <c r="D300" s="11"/>
      <c r="E300" s="140" t="s">
        <v>900</v>
      </c>
      <c r="F300" s="8"/>
      <c r="G300" s="248"/>
      <c r="H300" s="247"/>
      <c r="I300" s="247"/>
      <c r="J300" s="247"/>
      <c r="K300" s="247"/>
      <c r="L300" s="29"/>
    </row>
    <row r="301" spans="1:19" ht="16.5">
      <c r="A301" s="7"/>
      <c r="B301" s="8"/>
      <c r="C301" s="8"/>
      <c r="D301" s="8"/>
      <c r="E301" s="24"/>
      <c r="F301" s="262">
        <v>44834</v>
      </c>
      <c r="G301" s="242">
        <v>44841</v>
      </c>
      <c r="H301" s="262">
        <v>44848</v>
      </c>
      <c r="I301" s="242">
        <v>44855</v>
      </c>
      <c r="J301" s="262">
        <v>44862</v>
      </c>
      <c r="K301" s="242">
        <v>44869</v>
      </c>
      <c r="L301" s="262">
        <v>44876</v>
      </c>
      <c r="M301" s="242">
        <v>44883</v>
      </c>
      <c r="N301" s="262">
        <v>44890</v>
      </c>
      <c r="O301" s="242">
        <v>44897</v>
      </c>
      <c r="P301" s="262">
        <v>44904</v>
      </c>
      <c r="Q301" s="242">
        <v>44911</v>
      </c>
      <c r="R301" s="262">
        <v>44575</v>
      </c>
      <c r="S301" s="242">
        <v>44582</v>
      </c>
    </row>
    <row r="302" spans="1:19">
      <c r="A302" s="12">
        <v>1</v>
      </c>
      <c r="B302" s="63" t="s">
        <v>963</v>
      </c>
      <c r="C302" s="148"/>
      <c r="D302" s="149"/>
      <c r="E302" s="307"/>
      <c r="F302" s="249"/>
      <c r="G302" s="245"/>
      <c r="H302" s="249"/>
      <c r="I302" s="245"/>
      <c r="J302" s="249"/>
      <c r="K302" s="249"/>
      <c r="L302" s="249"/>
      <c r="M302" s="245"/>
      <c r="N302" s="245"/>
      <c r="O302" s="249"/>
      <c r="P302" s="245"/>
      <c r="Q302" s="245"/>
      <c r="R302" s="250"/>
      <c r="S302" s="250"/>
    </row>
    <row r="303" spans="1:19">
      <c r="A303" s="12">
        <v>2</v>
      </c>
      <c r="B303" s="63" t="s">
        <v>1084</v>
      </c>
      <c r="C303" s="148"/>
      <c r="D303" s="149"/>
      <c r="E303" s="307"/>
      <c r="F303" s="249"/>
      <c r="G303" s="245"/>
      <c r="H303" s="249"/>
      <c r="I303" s="245"/>
      <c r="J303" s="249"/>
      <c r="K303" s="249"/>
      <c r="L303" s="249"/>
      <c r="M303" s="245"/>
      <c r="N303" s="245"/>
      <c r="O303" s="249"/>
      <c r="P303" s="245"/>
      <c r="Q303" s="245"/>
      <c r="R303" s="250"/>
      <c r="S303" s="250"/>
    </row>
    <row r="304" spans="1:19">
      <c r="A304" s="12">
        <v>3</v>
      </c>
      <c r="B304" s="63" t="s">
        <v>983</v>
      </c>
      <c r="C304" s="148"/>
      <c r="D304" s="149"/>
      <c r="E304" s="307"/>
      <c r="F304" s="249"/>
      <c r="G304" s="245"/>
      <c r="H304" s="249"/>
      <c r="I304" s="245"/>
      <c r="J304" s="249"/>
      <c r="K304" s="249"/>
      <c r="L304" s="249"/>
      <c r="M304" s="245"/>
      <c r="N304" s="245"/>
      <c r="O304" s="249"/>
      <c r="P304" s="245"/>
      <c r="Q304" s="245"/>
      <c r="R304" s="245"/>
      <c r="S304" s="245"/>
    </row>
    <row r="305" spans="1:19">
      <c r="A305" s="12">
        <v>4</v>
      </c>
      <c r="B305" s="144" t="s">
        <v>437</v>
      </c>
      <c r="C305" s="190"/>
      <c r="D305" s="191"/>
      <c r="E305" s="205"/>
      <c r="F305" s="249"/>
      <c r="G305" s="245"/>
      <c r="H305" s="249"/>
      <c r="I305" s="245"/>
      <c r="J305" s="249"/>
      <c r="K305" s="249"/>
      <c r="L305" s="249"/>
      <c r="M305" s="245"/>
      <c r="N305" s="245"/>
      <c r="O305" s="249"/>
      <c r="P305" s="246"/>
      <c r="Q305" s="246"/>
      <c r="R305" s="245"/>
      <c r="S305" s="245"/>
    </row>
    <row r="306" spans="1:19">
      <c r="A306" s="12">
        <v>5</v>
      </c>
      <c r="B306" s="63" t="s">
        <v>1024</v>
      </c>
      <c r="C306" s="148"/>
      <c r="D306" s="149"/>
      <c r="E306" s="307"/>
      <c r="F306" s="249"/>
      <c r="G306" s="249"/>
      <c r="H306" s="249"/>
      <c r="I306" s="249"/>
      <c r="J306" s="249"/>
      <c r="K306" s="245"/>
      <c r="L306" s="245"/>
      <c r="M306" s="249"/>
      <c r="N306" s="249"/>
      <c r="O306" s="249"/>
      <c r="P306" s="246"/>
      <c r="Q306" s="246"/>
      <c r="R306" s="245"/>
      <c r="S306" s="245"/>
    </row>
    <row r="307" spans="1:19">
      <c r="A307" s="12">
        <v>6</v>
      </c>
      <c r="B307" s="356" t="s">
        <v>981</v>
      </c>
      <c r="C307" s="357"/>
      <c r="D307" s="358"/>
      <c r="E307" s="266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51"/>
      <c r="Q307" s="245"/>
      <c r="R307" s="245"/>
      <c r="S307" s="245"/>
    </row>
    <row r="308" spans="1:19">
      <c r="A308" s="12">
        <v>7</v>
      </c>
      <c r="B308" s="120" t="s">
        <v>1063</v>
      </c>
      <c r="C308" s="157"/>
      <c r="D308" s="158"/>
      <c r="E308" s="307"/>
      <c r="F308" s="249"/>
      <c r="G308" s="245"/>
      <c r="H308" s="249"/>
      <c r="I308" s="245"/>
      <c r="J308" s="249"/>
      <c r="K308" s="249"/>
      <c r="L308" s="249"/>
      <c r="M308" s="245"/>
      <c r="N308" s="245"/>
      <c r="O308" s="249"/>
      <c r="P308" s="252"/>
      <c r="Q308" s="245"/>
      <c r="R308" s="245"/>
      <c r="S308" s="245"/>
    </row>
    <row r="309" spans="1:19">
      <c r="A309" s="12">
        <v>8</v>
      </c>
      <c r="B309" s="120" t="s">
        <v>1061</v>
      </c>
      <c r="C309" s="157"/>
      <c r="D309" s="158"/>
      <c r="E309" s="307"/>
      <c r="F309" s="249"/>
      <c r="G309" s="245"/>
      <c r="H309" s="249"/>
      <c r="I309" s="245"/>
      <c r="J309" s="249"/>
      <c r="K309" s="249"/>
      <c r="L309" s="249"/>
      <c r="M309" s="245"/>
      <c r="N309" s="245"/>
      <c r="O309" s="249"/>
      <c r="P309" s="252"/>
      <c r="Q309" s="245"/>
      <c r="R309" s="245"/>
      <c r="S309" s="245"/>
    </row>
    <row r="310" spans="1:19">
      <c r="A310" s="12">
        <v>9</v>
      </c>
      <c r="B310" s="120"/>
      <c r="C310" s="157"/>
      <c r="D310" s="158"/>
      <c r="E310" s="307"/>
      <c r="F310" s="249"/>
      <c r="G310" s="249"/>
      <c r="H310" s="249"/>
      <c r="I310" s="249"/>
      <c r="J310" s="249"/>
      <c r="K310" s="245"/>
      <c r="L310" s="245"/>
      <c r="M310" s="249"/>
      <c r="N310" s="249"/>
      <c r="O310" s="249"/>
      <c r="P310" s="245"/>
      <c r="Q310" s="245"/>
      <c r="R310" s="245"/>
      <c r="S310" s="245"/>
    </row>
    <row r="311" spans="1:19">
      <c r="A311" s="12">
        <v>10</v>
      </c>
      <c r="B311" s="63"/>
      <c r="C311" s="148"/>
      <c r="D311" s="149"/>
      <c r="E311" s="307"/>
      <c r="F311" s="249"/>
      <c r="G311" s="245"/>
      <c r="H311" s="249"/>
      <c r="I311" s="245"/>
      <c r="J311" s="249"/>
      <c r="K311" s="245"/>
      <c r="L311" s="249"/>
      <c r="M311" s="245"/>
      <c r="N311" s="245"/>
      <c r="O311" s="249"/>
      <c r="P311" s="253"/>
      <c r="Q311" s="253"/>
      <c r="R311" s="245"/>
      <c r="S311" s="245"/>
    </row>
    <row r="312" spans="1:19">
      <c r="A312" s="12"/>
      <c r="B312" s="152"/>
      <c r="C312" s="153"/>
      <c r="D312" s="154"/>
      <c r="E312" s="14"/>
      <c r="F312" s="245"/>
      <c r="G312" s="245"/>
      <c r="H312" s="245"/>
      <c r="I312" s="245"/>
      <c r="J312" s="245"/>
      <c r="K312" s="249"/>
      <c r="L312" s="249"/>
      <c r="M312" s="245"/>
      <c r="N312" s="245"/>
      <c r="O312" s="245"/>
      <c r="P312" s="245"/>
      <c r="Q312" s="245"/>
      <c r="R312" s="245"/>
      <c r="S312" s="245"/>
    </row>
    <row r="316" spans="1:19" ht="18.75">
      <c r="A316" s="7"/>
      <c r="B316" s="10" t="s">
        <v>5</v>
      </c>
      <c r="C316" s="11"/>
      <c r="D316" s="11"/>
      <c r="E316" s="8"/>
      <c r="F316" s="8"/>
      <c r="G316" s="248"/>
      <c r="H316" s="247"/>
      <c r="I316" s="247"/>
      <c r="J316" s="247"/>
      <c r="K316" s="247"/>
      <c r="L316" s="29"/>
    </row>
    <row r="317" spans="1:19" ht="16.5">
      <c r="A317" s="7"/>
      <c r="B317" s="8"/>
      <c r="C317" s="8"/>
      <c r="D317" s="8"/>
      <c r="E317" s="8"/>
      <c r="F317" s="262">
        <v>44834</v>
      </c>
      <c r="G317" s="242">
        <v>44841</v>
      </c>
      <c r="H317" s="262">
        <v>44848</v>
      </c>
      <c r="I317" s="242">
        <v>44855</v>
      </c>
      <c r="J317" s="262">
        <v>44862</v>
      </c>
      <c r="K317" s="242">
        <v>44869</v>
      </c>
      <c r="L317" s="262">
        <v>44876</v>
      </c>
      <c r="M317" s="242">
        <v>44883</v>
      </c>
      <c r="N317" s="262">
        <v>44890</v>
      </c>
      <c r="O317" s="242">
        <v>44897</v>
      </c>
      <c r="P317" s="262">
        <v>44904</v>
      </c>
      <c r="Q317" s="242">
        <v>44911</v>
      </c>
      <c r="R317" s="262">
        <v>44575</v>
      </c>
      <c r="S317" s="242">
        <v>44582</v>
      </c>
    </row>
    <row r="318" spans="1:19">
      <c r="A318" s="12">
        <v>1</v>
      </c>
      <c r="B318" s="63" t="s">
        <v>328</v>
      </c>
      <c r="C318" s="84"/>
      <c r="D318" s="85"/>
      <c r="E318" s="208"/>
      <c r="F318" s="249"/>
      <c r="G318" s="245"/>
      <c r="H318" s="249"/>
      <c r="I318" s="245"/>
      <c r="J318" s="249"/>
      <c r="K318" s="249"/>
      <c r="L318" s="249"/>
      <c r="M318" s="245"/>
      <c r="N318" s="245"/>
      <c r="O318" s="249"/>
      <c r="P318" s="245"/>
      <c r="Q318" s="245"/>
      <c r="R318" s="250"/>
      <c r="S318" s="250"/>
    </row>
    <row r="319" spans="1:19">
      <c r="A319" s="12">
        <v>2</v>
      </c>
      <c r="B319" s="63" t="s">
        <v>329</v>
      </c>
      <c r="C319" s="84"/>
      <c r="D319" s="85"/>
      <c r="E319" s="208"/>
      <c r="F319" s="249"/>
      <c r="G319" s="245"/>
      <c r="H319" s="249"/>
      <c r="I319" s="245"/>
      <c r="J319" s="249"/>
      <c r="K319" s="249"/>
      <c r="L319" s="249"/>
      <c r="M319" s="245"/>
      <c r="N319" s="245"/>
      <c r="O319" s="249"/>
      <c r="P319" s="245"/>
      <c r="Q319" s="245"/>
      <c r="R319" s="250"/>
      <c r="S319" s="250"/>
    </row>
    <row r="320" spans="1:19">
      <c r="A320" s="12">
        <v>3</v>
      </c>
      <c r="B320" s="63" t="s">
        <v>1013</v>
      </c>
      <c r="C320" s="84"/>
      <c r="D320" s="85"/>
      <c r="E320" s="208"/>
      <c r="F320" s="249"/>
      <c r="G320" s="245"/>
      <c r="H320" s="249"/>
      <c r="I320" s="245"/>
      <c r="J320" s="249"/>
      <c r="K320" s="249"/>
      <c r="L320" s="249"/>
      <c r="M320" s="245"/>
      <c r="N320" s="245"/>
      <c r="O320" s="249"/>
      <c r="P320" s="245"/>
      <c r="Q320" s="245"/>
      <c r="R320" s="245"/>
      <c r="S320" s="245"/>
    </row>
    <row r="321" spans="1:19">
      <c r="A321" s="12">
        <v>4</v>
      </c>
      <c r="B321" s="144" t="s">
        <v>305</v>
      </c>
      <c r="C321" s="190"/>
      <c r="D321" s="85"/>
      <c r="E321" s="207"/>
      <c r="F321" s="249"/>
      <c r="G321" s="245"/>
      <c r="H321" s="249"/>
      <c r="I321" s="245"/>
      <c r="J321" s="249"/>
      <c r="K321" s="249"/>
      <c r="L321" s="249"/>
      <c r="M321" s="245"/>
      <c r="N321" s="245"/>
      <c r="O321" s="249"/>
      <c r="P321" s="246"/>
      <c r="Q321" s="246"/>
      <c r="R321" s="245"/>
      <c r="S321" s="245"/>
    </row>
    <row r="322" spans="1:19">
      <c r="A322" s="12">
        <v>5</v>
      </c>
      <c r="B322" s="63" t="s">
        <v>306</v>
      </c>
      <c r="C322" s="148"/>
      <c r="D322" s="149"/>
      <c r="E322" s="208"/>
      <c r="F322" s="249"/>
      <c r="G322" s="249"/>
      <c r="H322" s="249"/>
      <c r="I322" s="249"/>
      <c r="J322" s="249"/>
      <c r="K322" s="245"/>
      <c r="L322" s="245"/>
      <c r="M322" s="249"/>
      <c r="N322" s="249"/>
      <c r="O322" s="249"/>
      <c r="P322" s="246"/>
      <c r="Q322" s="246"/>
      <c r="R322" s="245"/>
      <c r="S322" s="245"/>
    </row>
    <row r="323" spans="1:19">
      <c r="A323" s="12">
        <v>6</v>
      </c>
      <c r="B323" s="63" t="s">
        <v>732</v>
      </c>
      <c r="C323" s="84"/>
      <c r="D323" s="85"/>
      <c r="E323" s="208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51"/>
      <c r="Q323" s="245"/>
      <c r="R323" s="245"/>
      <c r="S323" s="245"/>
    </row>
    <row r="324" spans="1:19">
      <c r="A324" s="12">
        <v>7</v>
      </c>
      <c r="B324" s="63" t="s">
        <v>482</v>
      </c>
      <c r="C324" s="84"/>
      <c r="D324" s="85"/>
      <c r="E324" s="207"/>
      <c r="F324" s="249"/>
      <c r="G324" s="245"/>
      <c r="H324" s="249"/>
      <c r="I324" s="245"/>
      <c r="J324" s="249"/>
      <c r="K324" s="249"/>
      <c r="L324" s="249"/>
      <c r="M324" s="245"/>
      <c r="N324" s="245"/>
      <c r="O324" s="249"/>
      <c r="P324" s="252"/>
      <c r="Q324" s="245"/>
      <c r="R324" s="245"/>
      <c r="S324" s="245"/>
    </row>
    <row r="325" spans="1:19">
      <c r="A325" s="12">
        <v>8</v>
      </c>
      <c r="B325" s="63" t="s">
        <v>737</v>
      </c>
      <c r="C325" s="84"/>
      <c r="D325" s="85"/>
      <c r="E325" s="208"/>
      <c r="F325" s="249"/>
      <c r="G325" s="245"/>
      <c r="H325" s="249"/>
      <c r="I325" s="245"/>
      <c r="J325" s="249"/>
      <c r="K325" s="249"/>
      <c r="L325" s="249"/>
      <c r="M325" s="245"/>
      <c r="N325" s="245"/>
      <c r="O325" s="249"/>
      <c r="P325" s="252"/>
      <c r="Q325" s="245"/>
      <c r="R325" s="245"/>
      <c r="S325" s="245"/>
    </row>
    <row r="326" spans="1:19">
      <c r="A326" s="12">
        <v>9</v>
      </c>
      <c r="B326" s="63" t="s">
        <v>622</v>
      </c>
      <c r="C326" s="148"/>
      <c r="D326" s="149"/>
      <c r="E326" s="207"/>
      <c r="F326" s="249"/>
      <c r="G326" s="249"/>
      <c r="H326" s="249"/>
      <c r="I326" s="249"/>
      <c r="J326" s="249"/>
      <c r="K326" s="245"/>
      <c r="L326" s="245"/>
      <c r="M326" s="249"/>
      <c r="N326" s="249"/>
      <c r="O326" s="249"/>
      <c r="P326" s="245"/>
      <c r="Q326" s="245"/>
      <c r="R326" s="245"/>
      <c r="S326" s="245"/>
    </row>
    <row r="327" spans="1:19">
      <c r="A327" s="12">
        <v>10</v>
      </c>
      <c r="B327" s="144" t="s">
        <v>358</v>
      </c>
      <c r="C327" s="190"/>
      <c r="D327" s="191"/>
      <c r="E327" s="208"/>
      <c r="F327" s="249"/>
      <c r="G327" s="245"/>
      <c r="H327" s="249"/>
      <c r="I327" s="245"/>
      <c r="J327" s="249"/>
      <c r="K327" s="245"/>
      <c r="L327" s="249"/>
      <c r="M327" s="245"/>
      <c r="N327" s="245"/>
      <c r="O327" s="249"/>
      <c r="P327" s="253"/>
      <c r="Q327" s="253"/>
      <c r="R327" s="245"/>
      <c r="S327" s="245"/>
    </row>
    <row r="328" spans="1:19">
      <c r="A328" s="12"/>
      <c r="B328" s="152"/>
      <c r="C328" s="153"/>
      <c r="D328" s="154"/>
      <c r="E328" s="14"/>
      <c r="F328" s="245"/>
      <c r="G328" s="245"/>
      <c r="H328" s="245"/>
      <c r="I328" s="245"/>
      <c r="J328" s="245"/>
      <c r="K328" s="249"/>
      <c r="L328" s="249"/>
      <c r="M328" s="245"/>
      <c r="N328" s="245"/>
      <c r="O328" s="245"/>
      <c r="P328" s="245"/>
      <c r="Q328" s="245"/>
      <c r="R328" s="245"/>
      <c r="S328" s="245"/>
    </row>
    <row r="332" spans="1:19" ht="18.75">
      <c r="A332" s="7"/>
      <c r="B332" s="10" t="s">
        <v>6</v>
      </c>
      <c r="C332" s="11"/>
      <c r="D332" s="11"/>
      <c r="E332" s="8"/>
      <c r="F332" s="8"/>
      <c r="G332" s="248"/>
      <c r="H332" s="248"/>
      <c r="I332" s="248"/>
      <c r="J332" s="247"/>
      <c r="K332" s="247"/>
      <c r="L332" s="247"/>
    </row>
    <row r="333" spans="1:19" ht="16.5">
      <c r="A333" s="7"/>
      <c r="B333" s="8"/>
      <c r="C333" s="8"/>
      <c r="D333" s="8"/>
      <c r="E333" s="8"/>
      <c r="F333" s="262">
        <v>44834</v>
      </c>
      <c r="G333" s="242">
        <v>44841</v>
      </c>
      <c r="H333" s="262">
        <v>44848</v>
      </c>
      <c r="I333" s="242">
        <v>44855</v>
      </c>
      <c r="J333" s="262">
        <v>44862</v>
      </c>
      <c r="K333" s="242">
        <v>44869</v>
      </c>
      <c r="L333" s="262">
        <v>44876</v>
      </c>
      <c r="M333" s="242">
        <v>44883</v>
      </c>
      <c r="N333" s="262">
        <v>44890</v>
      </c>
      <c r="O333" s="242">
        <v>44897</v>
      </c>
      <c r="P333" s="262">
        <v>44904</v>
      </c>
      <c r="Q333" s="242">
        <v>44911</v>
      </c>
      <c r="R333" s="262">
        <v>44575</v>
      </c>
      <c r="S333" s="242">
        <v>44582</v>
      </c>
    </row>
    <row r="334" spans="1:19">
      <c r="A334" s="12">
        <v>1</v>
      </c>
      <c r="B334" s="63" t="s">
        <v>499</v>
      </c>
      <c r="C334" s="148"/>
      <c r="D334" s="149"/>
      <c r="E334" s="208"/>
      <c r="F334" s="249"/>
      <c r="G334" s="245"/>
      <c r="H334" s="249"/>
      <c r="I334" s="245"/>
      <c r="J334" s="249"/>
      <c r="K334" s="249"/>
      <c r="L334" s="249"/>
      <c r="M334" s="245"/>
      <c r="N334" s="245"/>
      <c r="O334" s="249"/>
      <c r="P334" s="245"/>
      <c r="Q334" s="245"/>
      <c r="R334" s="250"/>
      <c r="S334" s="250"/>
    </row>
    <row r="335" spans="1:19">
      <c r="A335" s="12">
        <v>2</v>
      </c>
      <c r="B335" s="152" t="s">
        <v>523</v>
      </c>
      <c r="C335" s="153"/>
      <c r="D335" s="154"/>
      <c r="E335" s="208"/>
      <c r="F335" s="249"/>
      <c r="G335" s="245"/>
      <c r="H335" s="249"/>
      <c r="I335" s="245"/>
      <c r="J335" s="249"/>
      <c r="K335" s="249"/>
      <c r="L335" s="249"/>
      <c r="M335" s="245"/>
      <c r="N335" s="245"/>
      <c r="O335" s="249"/>
      <c r="P335" s="245"/>
      <c r="Q335" s="245"/>
      <c r="R335" s="250"/>
      <c r="S335" s="250"/>
    </row>
    <row r="336" spans="1:19">
      <c r="A336" s="12">
        <v>3</v>
      </c>
      <c r="B336" s="63" t="s">
        <v>353</v>
      </c>
      <c r="C336" s="148"/>
      <c r="D336" s="149"/>
      <c r="E336" s="208"/>
      <c r="F336" s="249"/>
      <c r="G336" s="245"/>
      <c r="H336" s="249"/>
      <c r="I336" s="245"/>
      <c r="J336" s="249"/>
      <c r="K336" s="249"/>
      <c r="L336" s="249"/>
      <c r="M336" s="245"/>
      <c r="N336" s="245"/>
      <c r="O336" s="249"/>
      <c r="P336" s="245"/>
      <c r="Q336" s="245"/>
      <c r="R336" s="245"/>
      <c r="S336" s="245"/>
    </row>
    <row r="337" spans="1:19">
      <c r="A337" s="12">
        <v>4</v>
      </c>
      <c r="B337" s="144" t="s">
        <v>412</v>
      </c>
      <c r="C337" s="190"/>
      <c r="D337" s="191"/>
      <c r="E337" s="207"/>
      <c r="F337" s="249"/>
      <c r="G337" s="245"/>
      <c r="H337" s="249"/>
      <c r="I337" s="245"/>
      <c r="J337" s="249"/>
      <c r="K337" s="249"/>
      <c r="L337" s="249"/>
      <c r="M337" s="245"/>
      <c r="N337" s="245"/>
      <c r="O337" s="249"/>
      <c r="P337" s="246"/>
      <c r="Q337" s="246"/>
      <c r="R337" s="245"/>
      <c r="S337" s="245"/>
    </row>
    <row r="338" spans="1:19">
      <c r="A338" s="12">
        <v>5</v>
      </c>
      <c r="B338" s="63" t="s">
        <v>244</v>
      </c>
      <c r="C338" s="148"/>
      <c r="D338" s="149"/>
      <c r="E338" s="208"/>
      <c r="F338" s="249"/>
      <c r="G338" s="249"/>
      <c r="H338" s="249"/>
      <c r="I338" s="249"/>
      <c r="J338" s="249"/>
      <c r="K338" s="245"/>
      <c r="L338" s="245"/>
      <c r="M338" s="249"/>
      <c r="N338" s="249"/>
      <c r="O338" s="249"/>
      <c r="P338" s="246"/>
      <c r="Q338" s="246"/>
      <c r="R338" s="245"/>
      <c r="S338" s="245"/>
    </row>
    <row r="339" spans="1:19">
      <c r="A339" s="12">
        <v>6</v>
      </c>
      <c r="B339" s="63" t="s">
        <v>831</v>
      </c>
      <c r="C339" s="148"/>
      <c r="D339" s="149"/>
      <c r="E339" s="208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51"/>
      <c r="Q339" s="245"/>
      <c r="R339" s="245"/>
      <c r="S339" s="245"/>
    </row>
    <row r="340" spans="1:19">
      <c r="A340" s="12">
        <v>7</v>
      </c>
      <c r="B340" s="53" t="s">
        <v>554</v>
      </c>
      <c r="C340" s="8"/>
      <c r="D340" s="8"/>
      <c r="E340" s="207"/>
      <c r="F340" s="249"/>
      <c r="G340" s="245"/>
      <c r="H340" s="249"/>
      <c r="I340" s="245"/>
      <c r="J340" s="249"/>
      <c r="K340" s="249"/>
      <c r="L340" s="249"/>
      <c r="M340" s="245"/>
      <c r="N340" s="245"/>
      <c r="O340" s="249"/>
      <c r="P340" s="252"/>
      <c r="Q340" s="245"/>
      <c r="R340" s="245"/>
      <c r="S340" s="245"/>
    </row>
    <row r="341" spans="1:19">
      <c r="A341" s="12">
        <v>8</v>
      </c>
      <c r="B341" s="63" t="s">
        <v>573</v>
      </c>
      <c r="C341" s="148"/>
      <c r="D341" s="149"/>
      <c r="E341" s="208"/>
      <c r="F341" s="249"/>
      <c r="G341" s="245"/>
      <c r="H341" s="249"/>
      <c r="I341" s="245"/>
      <c r="J341" s="249"/>
      <c r="K341" s="249"/>
      <c r="L341" s="249"/>
      <c r="M341" s="245"/>
      <c r="N341" s="245"/>
      <c r="O341" s="249"/>
      <c r="P341" s="252"/>
      <c r="Q341" s="245"/>
      <c r="R341" s="245"/>
      <c r="S341" s="245"/>
    </row>
    <row r="342" spans="1:19">
      <c r="A342" s="12">
        <v>9</v>
      </c>
      <c r="B342" s="63" t="s">
        <v>931</v>
      </c>
      <c r="C342" s="148"/>
      <c r="D342" s="149"/>
      <c r="E342" s="207"/>
      <c r="F342" s="249"/>
      <c r="G342" s="249"/>
      <c r="H342" s="249"/>
      <c r="I342" s="249"/>
      <c r="J342" s="249"/>
      <c r="K342" s="245"/>
      <c r="L342" s="245"/>
      <c r="M342" s="249"/>
      <c r="N342" s="249"/>
      <c r="O342" s="249"/>
      <c r="P342" s="245"/>
      <c r="Q342" s="245"/>
      <c r="R342" s="245"/>
      <c r="S342" s="245"/>
    </row>
    <row r="343" spans="1:19">
      <c r="A343" s="12">
        <v>10</v>
      </c>
      <c r="B343" s="63" t="s">
        <v>932</v>
      </c>
      <c r="C343" s="148"/>
      <c r="D343" s="149"/>
      <c r="E343" s="208"/>
      <c r="F343" s="249"/>
      <c r="G343" s="245"/>
      <c r="H343" s="249"/>
      <c r="I343" s="245"/>
      <c r="J343" s="249"/>
      <c r="K343" s="245"/>
      <c r="L343" s="249"/>
      <c r="M343" s="245"/>
      <c r="N343" s="245"/>
      <c r="O343" s="249"/>
      <c r="P343" s="253"/>
      <c r="Q343" s="253"/>
      <c r="R343" s="245"/>
      <c r="S343" s="245"/>
    </row>
    <row r="344" spans="1:19">
      <c r="A344" s="12"/>
      <c r="B344" s="152"/>
      <c r="C344" s="153"/>
      <c r="D344" s="154"/>
      <c r="E344" s="14"/>
      <c r="F344" s="245"/>
      <c r="G344" s="245"/>
      <c r="H344" s="245"/>
      <c r="I344" s="245"/>
      <c r="J344" s="245"/>
      <c r="K344" s="249"/>
      <c r="L344" s="249"/>
      <c r="M344" s="245"/>
      <c r="N344" s="245"/>
      <c r="O344" s="245"/>
      <c r="P344" s="245"/>
      <c r="Q344" s="245"/>
      <c r="R344" s="245"/>
      <c r="S344" s="245"/>
    </row>
    <row r="348" spans="1:19" ht="18.75">
      <c r="A348" s="7"/>
      <c r="B348" s="10" t="s">
        <v>7</v>
      </c>
      <c r="C348" s="11"/>
      <c r="D348" s="11"/>
      <c r="E348" s="8"/>
      <c r="F348" s="8"/>
      <c r="G348" s="248"/>
      <c r="H348" s="248"/>
      <c r="I348" s="248"/>
      <c r="J348" s="247"/>
      <c r="K348" s="247"/>
      <c r="L348" s="247"/>
    </row>
    <row r="349" spans="1:19" ht="16.5">
      <c r="A349" s="7"/>
      <c r="B349" s="8"/>
      <c r="C349" s="8"/>
      <c r="D349" s="8"/>
      <c r="E349" s="8"/>
      <c r="F349" s="262">
        <v>44834</v>
      </c>
      <c r="G349" s="242">
        <v>44841</v>
      </c>
      <c r="H349" s="262">
        <v>44848</v>
      </c>
      <c r="I349" s="242">
        <v>44855</v>
      </c>
      <c r="J349" s="262">
        <v>44862</v>
      </c>
      <c r="K349" s="242">
        <v>44869</v>
      </c>
      <c r="L349" s="262">
        <v>44876</v>
      </c>
      <c r="M349" s="242">
        <v>44883</v>
      </c>
      <c r="N349" s="262">
        <v>44890</v>
      </c>
      <c r="O349" s="242">
        <v>44897</v>
      </c>
      <c r="P349" s="262">
        <v>44904</v>
      </c>
      <c r="Q349" s="242">
        <v>44911</v>
      </c>
      <c r="R349" s="262">
        <v>44575</v>
      </c>
      <c r="S349" s="242">
        <v>44582</v>
      </c>
    </row>
    <row r="350" spans="1:19">
      <c r="A350" s="12">
        <v>1</v>
      </c>
      <c r="B350" s="63" t="s">
        <v>567</v>
      </c>
      <c r="C350" s="148"/>
      <c r="D350" s="149"/>
      <c r="E350" s="208"/>
      <c r="F350" s="249"/>
      <c r="G350" s="245"/>
      <c r="H350" s="249"/>
      <c r="I350" s="245"/>
      <c r="J350" s="249"/>
      <c r="K350" s="249"/>
      <c r="L350" s="249"/>
      <c r="M350" s="245"/>
      <c r="N350" s="245"/>
      <c r="O350" s="249"/>
      <c r="P350" s="245"/>
      <c r="Q350" s="245"/>
      <c r="R350" s="250"/>
      <c r="S350" s="250"/>
    </row>
    <row r="351" spans="1:19">
      <c r="A351" s="12">
        <v>2</v>
      </c>
      <c r="B351" s="63" t="s">
        <v>566</v>
      </c>
      <c r="C351" s="148"/>
      <c r="D351" s="149"/>
      <c r="E351" s="208"/>
      <c r="F351" s="249"/>
      <c r="G351" s="245"/>
      <c r="H351" s="249"/>
      <c r="I351" s="245"/>
      <c r="J351" s="249"/>
      <c r="K351" s="249"/>
      <c r="L351" s="249"/>
      <c r="M351" s="245"/>
      <c r="N351" s="245"/>
      <c r="O351" s="249"/>
      <c r="P351" s="245"/>
      <c r="Q351" s="245"/>
      <c r="R351" s="250"/>
      <c r="S351" s="250"/>
    </row>
    <row r="352" spans="1:19">
      <c r="A352" s="12">
        <v>3</v>
      </c>
      <c r="B352" s="145" t="s">
        <v>608</v>
      </c>
      <c r="C352" s="146"/>
      <c r="D352" s="147"/>
      <c r="E352" s="208"/>
      <c r="F352" s="249"/>
      <c r="G352" s="245"/>
      <c r="H352" s="249"/>
      <c r="I352" s="245"/>
      <c r="J352" s="249"/>
      <c r="K352" s="249"/>
      <c r="L352" s="249"/>
      <c r="M352" s="245"/>
      <c r="N352" s="245"/>
      <c r="O352" s="249"/>
      <c r="P352" s="245"/>
      <c r="Q352" s="245"/>
      <c r="R352" s="245"/>
      <c r="S352" s="245"/>
    </row>
    <row r="353" spans="1:19">
      <c r="A353" s="12">
        <v>4</v>
      </c>
      <c r="B353" t="s">
        <v>445</v>
      </c>
      <c r="C353" s="8"/>
      <c r="D353" s="8"/>
      <c r="E353" s="207"/>
      <c r="F353" s="249"/>
      <c r="G353" s="245"/>
      <c r="H353" s="249"/>
      <c r="I353" s="245"/>
      <c r="J353" s="249"/>
      <c r="K353" s="249"/>
      <c r="L353" s="249"/>
      <c r="M353" s="245"/>
      <c r="N353" s="245"/>
      <c r="O353" s="249"/>
      <c r="P353" s="246"/>
      <c r="Q353" s="246"/>
      <c r="R353" s="245"/>
      <c r="S353" s="245"/>
    </row>
    <row r="354" spans="1:19">
      <c r="A354" s="12">
        <v>5</v>
      </c>
      <c r="B354" s="63" t="s">
        <v>483</v>
      </c>
      <c r="C354" s="148"/>
      <c r="D354" s="149"/>
      <c r="E354" s="208"/>
      <c r="F354" s="249"/>
      <c r="G354" s="249"/>
      <c r="H354" s="249"/>
      <c r="I354" s="249"/>
      <c r="J354" s="249"/>
      <c r="K354" s="245"/>
      <c r="L354" s="245"/>
      <c r="M354" s="249"/>
      <c r="N354" s="249"/>
      <c r="O354" s="249"/>
      <c r="P354" s="246"/>
      <c r="Q354" s="246"/>
      <c r="R354" s="245"/>
      <c r="S354" s="245"/>
    </row>
    <row r="355" spans="1:19">
      <c r="A355" s="12">
        <v>6</v>
      </c>
      <c r="B355" s="63" t="s">
        <v>484</v>
      </c>
      <c r="C355" s="148"/>
      <c r="D355" s="149"/>
      <c r="E355" s="208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51"/>
      <c r="Q355" s="245"/>
      <c r="R355" s="245"/>
      <c r="S355" s="245"/>
    </row>
    <row r="356" spans="1:19">
      <c r="A356" s="12">
        <v>7</v>
      </c>
      <c r="B356" s="63" t="s">
        <v>267</v>
      </c>
      <c r="C356" s="148"/>
      <c r="D356" s="149"/>
      <c r="E356" s="207"/>
      <c r="F356" s="249"/>
      <c r="G356" s="245"/>
      <c r="H356" s="249"/>
      <c r="I356" s="245"/>
      <c r="J356" s="249"/>
      <c r="K356" s="249"/>
      <c r="L356" s="249"/>
      <c r="M356" s="245"/>
      <c r="N356" s="245"/>
      <c r="O356" s="249"/>
      <c r="P356" s="252"/>
      <c r="Q356" s="245"/>
      <c r="R356" s="245"/>
      <c r="S356" s="245"/>
    </row>
    <row r="357" spans="1:19">
      <c r="A357" s="12">
        <v>8</v>
      </c>
      <c r="B357" s="63" t="s">
        <v>394</v>
      </c>
      <c r="C357" s="148"/>
      <c r="D357" s="149"/>
      <c r="E357" s="208"/>
      <c r="F357" s="249"/>
      <c r="G357" s="245"/>
      <c r="H357" s="249"/>
      <c r="I357" s="245"/>
      <c r="J357" s="249"/>
      <c r="K357" s="249"/>
      <c r="L357" s="249"/>
      <c r="M357" s="245"/>
      <c r="N357" s="245"/>
      <c r="O357" s="249"/>
      <c r="P357" s="252"/>
      <c r="Q357" s="245"/>
      <c r="R357" s="245"/>
      <c r="S357" s="245"/>
    </row>
    <row r="358" spans="1:19">
      <c r="A358" s="12">
        <v>9</v>
      </c>
      <c r="B358" s="145" t="s">
        <v>538</v>
      </c>
      <c r="C358" s="146"/>
      <c r="D358" s="147"/>
      <c r="E358" s="207"/>
      <c r="F358" s="249"/>
      <c r="G358" s="249"/>
      <c r="H358" s="249"/>
      <c r="I358" s="249"/>
      <c r="J358" s="249"/>
      <c r="K358" s="245"/>
      <c r="L358" s="245"/>
      <c r="M358" s="249"/>
      <c r="N358" s="249"/>
      <c r="O358" s="249"/>
      <c r="P358" s="245"/>
      <c r="Q358" s="245"/>
      <c r="R358" s="245"/>
      <c r="S358" s="245"/>
    </row>
    <row r="359" spans="1:19">
      <c r="A359" s="12">
        <v>10</v>
      </c>
      <c r="B359" s="63" t="s">
        <v>479</v>
      </c>
      <c r="C359" s="148"/>
      <c r="D359" s="149"/>
      <c r="E359" s="208"/>
      <c r="F359" s="249"/>
      <c r="G359" s="245"/>
      <c r="H359" s="249"/>
      <c r="I359" s="245"/>
      <c r="J359" s="249"/>
      <c r="K359" s="245"/>
      <c r="L359" s="249"/>
      <c r="M359" s="245"/>
      <c r="N359" s="245"/>
      <c r="O359" s="249"/>
      <c r="P359" s="253"/>
      <c r="Q359" s="253"/>
      <c r="R359" s="245"/>
      <c r="S359" s="245"/>
    </row>
    <row r="360" spans="1:19">
      <c r="A360" s="12">
        <v>12</v>
      </c>
      <c r="B360" s="63" t="s">
        <v>478</v>
      </c>
      <c r="C360" s="148"/>
      <c r="D360" s="149"/>
      <c r="E360" s="307"/>
      <c r="F360" s="245"/>
      <c r="G360" s="245"/>
      <c r="H360" s="245"/>
      <c r="I360" s="245"/>
      <c r="J360" s="245"/>
      <c r="K360" s="249"/>
      <c r="L360" s="249"/>
      <c r="M360" s="245"/>
      <c r="N360" s="245"/>
      <c r="O360" s="245"/>
      <c r="P360" s="245"/>
      <c r="Q360" s="245"/>
      <c r="R360" s="245"/>
      <c r="S360" s="245"/>
    </row>
    <row r="364" spans="1:19" ht="18.75">
      <c r="A364" s="7"/>
      <c r="B364" s="10" t="s">
        <v>8</v>
      </c>
      <c r="C364" s="11"/>
      <c r="D364" s="11"/>
      <c r="E364" s="8"/>
      <c r="F364" s="8"/>
      <c r="G364" s="248"/>
      <c r="H364" s="248"/>
      <c r="I364" s="248"/>
      <c r="J364" s="247"/>
      <c r="K364" s="247"/>
      <c r="L364" s="247"/>
    </row>
    <row r="365" spans="1:19" ht="16.5">
      <c r="A365" s="7"/>
      <c r="B365" s="8"/>
      <c r="C365" s="8"/>
      <c r="D365" s="8"/>
      <c r="E365" s="8"/>
      <c r="F365" s="262">
        <v>44834</v>
      </c>
      <c r="G365" s="242">
        <v>44841</v>
      </c>
      <c r="H365" s="262">
        <v>44848</v>
      </c>
      <c r="I365" s="242">
        <v>44855</v>
      </c>
      <c r="J365" s="262">
        <v>44862</v>
      </c>
      <c r="K365" s="242">
        <v>44869</v>
      </c>
      <c r="L365" s="262">
        <v>44876</v>
      </c>
      <c r="M365" s="242">
        <v>44883</v>
      </c>
      <c r="N365" s="262">
        <v>44890</v>
      </c>
      <c r="O365" s="242">
        <v>44897</v>
      </c>
      <c r="P365" s="262">
        <v>44904</v>
      </c>
      <c r="Q365" s="242">
        <v>44911</v>
      </c>
      <c r="R365" s="262">
        <v>44575</v>
      </c>
      <c r="S365" s="242">
        <v>44582</v>
      </c>
    </row>
    <row r="366" spans="1:19">
      <c r="A366" s="12">
        <v>1</v>
      </c>
      <c r="B366" s="110" t="s">
        <v>506</v>
      </c>
      <c r="C366" s="155"/>
      <c r="D366" s="156"/>
      <c r="E366" s="208"/>
      <c r="F366" s="249"/>
      <c r="G366" s="245"/>
      <c r="H366" s="249"/>
      <c r="I366" s="245"/>
      <c r="J366" s="249"/>
      <c r="K366" s="249"/>
      <c r="L366" s="249"/>
      <c r="M366" s="245"/>
      <c r="N366" s="245"/>
      <c r="O366" s="249"/>
      <c r="P366" s="245"/>
      <c r="Q366" s="245"/>
      <c r="R366" s="250"/>
      <c r="S366" s="250"/>
    </row>
    <row r="367" spans="1:19">
      <c r="A367" s="12">
        <v>2</v>
      </c>
      <c r="B367" s="144" t="s">
        <v>473</v>
      </c>
      <c r="C367" s="190"/>
      <c r="D367" s="191"/>
      <c r="E367" s="307"/>
      <c r="F367" s="245"/>
      <c r="G367" s="245"/>
      <c r="H367" s="245"/>
      <c r="I367" s="245"/>
      <c r="J367" s="245"/>
      <c r="K367" s="249"/>
      <c r="L367" s="249"/>
      <c r="M367" s="245"/>
      <c r="N367" s="245"/>
      <c r="O367" s="245"/>
      <c r="P367" s="245"/>
      <c r="Q367" s="245"/>
      <c r="R367" s="245"/>
      <c r="S367" s="245"/>
    </row>
    <row r="368" spans="1:19">
      <c r="A368" s="12">
        <v>3</v>
      </c>
      <c r="B368" s="110" t="s">
        <v>851</v>
      </c>
      <c r="C368" s="230"/>
      <c r="D368" s="231"/>
      <c r="E368" s="208"/>
      <c r="F368" s="249"/>
      <c r="G368" s="245"/>
      <c r="H368" s="249"/>
      <c r="I368" s="245"/>
      <c r="J368" s="249"/>
      <c r="K368" s="249"/>
      <c r="L368" s="249"/>
      <c r="M368" s="245"/>
      <c r="N368" s="245"/>
      <c r="O368" s="249"/>
      <c r="P368" s="245"/>
      <c r="Q368" s="245"/>
      <c r="R368" s="245"/>
      <c r="S368" s="245"/>
    </row>
    <row r="369" spans="1:19">
      <c r="A369" s="12">
        <v>4</v>
      </c>
      <c r="B369" s="353" t="s">
        <v>386</v>
      </c>
      <c r="C369" s="354"/>
      <c r="D369" s="355"/>
      <c r="E369" s="207"/>
      <c r="F369" s="249"/>
      <c r="G369" s="245"/>
      <c r="H369" s="249"/>
      <c r="I369" s="245"/>
      <c r="J369" s="249"/>
      <c r="K369" s="249"/>
      <c r="L369" s="249"/>
      <c r="M369" s="245"/>
      <c r="N369" s="245"/>
      <c r="O369" s="249"/>
      <c r="P369" s="246"/>
      <c r="Q369" s="246"/>
      <c r="R369" s="245"/>
      <c r="S369" s="245"/>
    </row>
    <row r="370" spans="1:19">
      <c r="A370" s="12">
        <v>5</v>
      </c>
      <c r="B370" s="63" t="s">
        <v>438</v>
      </c>
      <c r="C370" s="148"/>
      <c r="D370" s="149"/>
      <c r="E370" s="208"/>
      <c r="F370" s="249"/>
      <c r="G370" s="249"/>
      <c r="H370" s="249"/>
      <c r="I370" s="249"/>
      <c r="J370" s="249"/>
      <c r="K370" s="245"/>
      <c r="L370" s="245"/>
      <c r="M370" s="249"/>
      <c r="N370" s="249"/>
      <c r="O370" s="249"/>
      <c r="P370" s="246"/>
      <c r="Q370" s="246"/>
      <c r="R370" s="245"/>
      <c r="S370" s="245"/>
    </row>
    <row r="371" spans="1:19">
      <c r="A371" s="12">
        <v>6</v>
      </c>
      <c r="B371" s="63" t="s">
        <v>357</v>
      </c>
      <c r="C371" s="148"/>
      <c r="D371" s="149"/>
      <c r="E371" s="208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51"/>
      <c r="Q371" s="245"/>
      <c r="R371" s="245"/>
      <c r="S371" s="245"/>
    </row>
    <row r="372" spans="1:19">
      <c r="A372" s="12">
        <v>7</v>
      </c>
      <c r="B372" s="144" t="s">
        <v>265</v>
      </c>
      <c r="C372" s="190"/>
      <c r="D372" s="191"/>
      <c r="E372" s="207"/>
      <c r="F372" s="249"/>
      <c r="G372" s="245"/>
      <c r="H372" s="249"/>
      <c r="I372" s="245"/>
      <c r="J372" s="249"/>
      <c r="K372" s="249"/>
      <c r="L372" s="249"/>
      <c r="M372" s="245"/>
      <c r="N372" s="245"/>
      <c r="O372" s="249"/>
      <c r="P372" s="252"/>
      <c r="Q372" s="245"/>
      <c r="R372" s="245"/>
      <c r="S372" s="245"/>
    </row>
    <row r="373" spans="1:19">
      <c r="A373" s="12">
        <v>8</v>
      </c>
      <c r="B373" s="110" t="s">
        <v>266</v>
      </c>
      <c r="C373" s="155"/>
      <c r="D373" s="156"/>
      <c r="E373" s="208"/>
      <c r="F373" s="249"/>
      <c r="G373" s="245"/>
      <c r="H373" s="249"/>
      <c r="I373" s="245"/>
      <c r="J373" s="249"/>
      <c r="K373" s="249"/>
      <c r="L373" s="249"/>
      <c r="M373" s="245"/>
      <c r="N373" s="245"/>
      <c r="O373" s="249"/>
      <c r="P373" s="252"/>
      <c r="Q373" s="245"/>
      <c r="R373" s="245"/>
      <c r="S373" s="245"/>
    </row>
    <row r="374" spans="1:19">
      <c r="A374" s="12">
        <v>9</v>
      </c>
      <c r="B374" s="145" t="s">
        <v>241</v>
      </c>
      <c r="C374" s="146"/>
      <c r="D374" s="147"/>
      <c r="E374" s="207"/>
      <c r="F374" s="249"/>
      <c r="G374" s="249"/>
      <c r="H374" s="249"/>
      <c r="I374" s="249"/>
      <c r="J374" s="249"/>
      <c r="K374" s="245"/>
      <c r="L374" s="245"/>
      <c r="M374" s="249"/>
      <c r="N374" s="249"/>
      <c r="O374" s="249"/>
      <c r="P374" s="245"/>
      <c r="Q374" s="245"/>
      <c r="R374" s="245"/>
      <c r="S374" s="245"/>
    </row>
    <row r="375" spans="1:19">
      <c r="A375" s="12">
        <v>10</v>
      </c>
      <c r="B375" s="145" t="s">
        <v>477</v>
      </c>
      <c r="C375" s="146"/>
      <c r="D375" s="147"/>
      <c r="E375" s="208"/>
      <c r="F375" s="249"/>
      <c r="G375" s="245"/>
      <c r="H375" s="249"/>
      <c r="I375" s="245"/>
      <c r="J375" s="249"/>
      <c r="K375" s="245"/>
      <c r="L375" s="249"/>
      <c r="M375" s="245"/>
      <c r="N375" s="245"/>
      <c r="O375" s="249"/>
      <c r="P375" s="253"/>
      <c r="Q375" s="253"/>
      <c r="R375" s="245"/>
      <c r="S375" s="245"/>
    </row>
    <row r="376" spans="1:19">
      <c r="A376" s="12">
        <v>11</v>
      </c>
      <c r="B376" s="110" t="s">
        <v>493</v>
      </c>
      <c r="C376" s="155"/>
      <c r="D376" s="156"/>
      <c r="E376" s="307"/>
      <c r="F376" s="245"/>
      <c r="G376" s="245"/>
      <c r="H376" s="245"/>
      <c r="I376" s="245"/>
      <c r="J376" s="245"/>
      <c r="K376" s="249"/>
      <c r="L376" s="249"/>
      <c r="M376" s="245"/>
      <c r="N376" s="245"/>
      <c r="O376" s="245"/>
      <c r="P376" s="245"/>
      <c r="Q376" s="245"/>
      <c r="R376" s="245"/>
      <c r="S376" s="245"/>
    </row>
    <row r="377" spans="1:19">
      <c r="A377" s="55">
        <v>12</v>
      </c>
      <c r="B377" s="144" t="s">
        <v>287</v>
      </c>
      <c r="C377" s="190"/>
      <c r="D377" s="191"/>
      <c r="E377" s="20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</row>
    <row r="399" spans="1:19" ht="18">
      <c r="A399" s="8"/>
      <c r="B399" s="2" t="s">
        <v>592</v>
      </c>
      <c r="C399" s="2"/>
      <c r="D399" s="2"/>
      <c r="E399" s="2"/>
      <c r="F399" s="36"/>
      <c r="G399" s="162"/>
      <c r="H399" s="162"/>
      <c r="I399" s="162"/>
      <c r="J399" s="8"/>
      <c r="K399" s="8"/>
      <c r="L399" s="8"/>
    </row>
    <row r="400" spans="1:19">
      <c r="A400" s="8"/>
      <c r="B400" s="8"/>
      <c r="C400" s="8"/>
      <c r="D400" s="8"/>
      <c r="E400" s="8"/>
      <c r="F400" s="242">
        <v>44823</v>
      </c>
      <c r="G400" s="242">
        <v>44830</v>
      </c>
      <c r="H400" s="242">
        <v>44837</v>
      </c>
      <c r="I400" s="242">
        <v>44844</v>
      </c>
      <c r="J400" s="242">
        <v>44851</v>
      </c>
      <c r="K400" s="242">
        <v>44858</v>
      </c>
      <c r="L400" s="242">
        <v>44865</v>
      </c>
      <c r="M400" s="242">
        <v>44872</v>
      </c>
      <c r="N400" s="242">
        <v>44879</v>
      </c>
      <c r="O400" s="242">
        <v>44886</v>
      </c>
      <c r="P400" s="242">
        <v>44893</v>
      </c>
      <c r="Q400" s="242">
        <v>44900</v>
      </c>
      <c r="R400" s="242">
        <v>44907</v>
      </c>
      <c r="S400" s="242">
        <v>44914</v>
      </c>
    </row>
    <row r="401" spans="1:19">
      <c r="A401" s="13">
        <v>1</v>
      </c>
      <c r="B401" s="63" t="s">
        <v>205</v>
      </c>
      <c r="C401" s="148"/>
      <c r="D401" s="149"/>
      <c r="E401" s="205"/>
      <c r="F401" s="26"/>
      <c r="G401" s="243"/>
      <c r="H401" s="243"/>
      <c r="I401" s="244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</row>
    <row r="402" spans="1:19">
      <c r="A402" s="13">
        <v>2</v>
      </c>
      <c r="B402" s="63" t="s">
        <v>321</v>
      </c>
      <c r="C402" s="148"/>
      <c r="D402" s="149"/>
      <c r="E402" s="205"/>
      <c r="F402" s="26"/>
      <c r="G402" s="243"/>
      <c r="H402" s="243"/>
      <c r="I402" s="244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</row>
    <row r="403" spans="1:19">
      <c r="A403" s="13">
        <v>3</v>
      </c>
      <c r="B403" s="144" t="s">
        <v>535</v>
      </c>
      <c r="C403" s="190"/>
      <c r="D403" s="191"/>
      <c r="E403" s="205"/>
      <c r="F403" s="26"/>
      <c r="G403" s="243"/>
      <c r="H403" s="243"/>
      <c r="I403" s="244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</row>
    <row r="404" spans="1:19">
      <c r="A404" s="13">
        <v>4</v>
      </c>
      <c r="B404" s="63" t="s">
        <v>534</v>
      </c>
      <c r="C404" s="148"/>
      <c r="D404" s="149"/>
      <c r="E404" s="205"/>
      <c r="F404" s="26"/>
      <c r="G404" s="243"/>
      <c r="H404" s="243"/>
      <c r="I404" s="243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</row>
    <row r="405" spans="1:19">
      <c r="A405" s="13">
        <v>5</v>
      </c>
      <c r="B405" s="63" t="s">
        <v>549</v>
      </c>
      <c r="C405" s="84"/>
      <c r="D405" s="85"/>
      <c r="E405" s="205"/>
      <c r="F405" s="26"/>
      <c r="G405" s="243"/>
      <c r="H405" s="243"/>
      <c r="I405" s="244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</row>
    <row r="406" spans="1:19">
      <c r="A406" s="13">
        <v>6</v>
      </c>
      <c r="B406" s="63" t="s">
        <v>369</v>
      </c>
      <c r="C406" s="148"/>
      <c r="D406" s="149"/>
      <c r="E406" s="205"/>
      <c r="F406" s="26"/>
      <c r="G406" s="243"/>
      <c r="H406" s="243"/>
      <c r="I406" s="244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</row>
    <row r="407" spans="1:19">
      <c r="A407" s="26">
        <v>7</v>
      </c>
      <c r="B407" s="63" t="s">
        <v>736</v>
      </c>
      <c r="C407" s="148"/>
      <c r="D407" s="149"/>
      <c r="E407" s="205"/>
      <c r="F407" s="26"/>
      <c r="G407" s="243"/>
      <c r="H407" s="243"/>
      <c r="I407" s="244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</row>
    <row r="408" spans="1:19">
      <c r="A408" s="26">
        <v>8</v>
      </c>
      <c r="B408" s="63" t="s">
        <v>526</v>
      </c>
      <c r="C408" s="148"/>
      <c r="D408" s="149"/>
      <c r="E408" s="205"/>
      <c r="F408" s="26"/>
      <c r="G408" s="243"/>
      <c r="H408" s="243"/>
      <c r="I408" s="244"/>
      <c r="J408" s="246"/>
      <c r="K408" s="245"/>
      <c r="L408" s="245"/>
      <c r="M408" s="246"/>
      <c r="N408" s="245"/>
      <c r="O408" s="245"/>
      <c r="P408" s="245"/>
      <c r="Q408" s="245"/>
      <c r="R408" s="245"/>
      <c r="S408" s="245"/>
    </row>
    <row r="409" spans="1:19">
      <c r="A409" s="26">
        <v>9</v>
      </c>
      <c r="B409" s="63" t="s">
        <v>513</v>
      </c>
      <c r="C409" s="84"/>
      <c r="D409" s="85"/>
      <c r="E409" s="205"/>
      <c r="F409" s="26"/>
      <c r="G409" s="243"/>
      <c r="H409" s="243"/>
      <c r="I409" s="244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</row>
    <row r="410" spans="1:19">
      <c r="A410" s="26">
        <v>10</v>
      </c>
      <c r="B410" s="144" t="s">
        <v>969</v>
      </c>
      <c r="C410" s="190"/>
      <c r="D410" s="191"/>
      <c r="E410" s="266"/>
      <c r="F410" s="26"/>
      <c r="G410" s="244"/>
      <c r="H410" s="244"/>
      <c r="I410" s="244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</row>
    <row r="411" spans="1:19">
      <c r="A411" s="67">
        <v>11</v>
      </c>
      <c r="B411" s="63"/>
      <c r="C411" s="84"/>
      <c r="D411" s="85"/>
      <c r="E411" s="337"/>
      <c r="F411" s="335"/>
      <c r="G411" s="336"/>
      <c r="H411" s="336"/>
      <c r="I411" s="336"/>
      <c r="J411" s="336"/>
      <c r="K411" s="336"/>
      <c r="L411" s="336"/>
      <c r="M411" s="335"/>
      <c r="N411" s="335"/>
      <c r="O411" s="335"/>
      <c r="P411" s="335"/>
      <c r="Q411" s="335"/>
      <c r="R411" s="335"/>
      <c r="S411" s="335"/>
    </row>
    <row r="412" spans="1:19">
      <c r="A412" s="8"/>
      <c r="B412" s="8"/>
      <c r="C412" s="8"/>
      <c r="D412" s="8"/>
      <c r="E412" s="8"/>
      <c r="F412" s="8"/>
      <c r="G412" s="247"/>
      <c r="H412" s="247"/>
      <c r="I412" s="247"/>
      <c r="J412" s="247"/>
      <c r="K412" s="247"/>
      <c r="L412" s="247"/>
    </row>
    <row r="413" spans="1:19">
      <c r="A413" s="8"/>
      <c r="B413" s="8"/>
      <c r="C413" s="8"/>
      <c r="D413" s="8"/>
      <c r="E413" s="8"/>
      <c r="F413" s="8"/>
      <c r="G413" s="248"/>
      <c r="H413" s="247"/>
      <c r="I413" s="247"/>
      <c r="J413" s="247"/>
      <c r="K413" s="247"/>
      <c r="L413" s="247"/>
    </row>
    <row r="414" spans="1:19">
      <c r="A414" s="8"/>
      <c r="B414" s="8"/>
      <c r="C414" s="8"/>
      <c r="D414" s="8"/>
      <c r="E414" s="8"/>
      <c r="F414" s="8"/>
      <c r="G414" s="248"/>
      <c r="H414" s="247"/>
      <c r="I414" s="247"/>
      <c r="J414" s="247"/>
      <c r="K414" s="247"/>
      <c r="L414" s="247"/>
    </row>
    <row r="415" spans="1:19" ht="18.75">
      <c r="A415" s="7"/>
      <c r="B415" s="2" t="s">
        <v>122</v>
      </c>
      <c r="C415" s="11"/>
      <c r="D415" s="11"/>
      <c r="E415" s="8"/>
      <c r="F415" s="8"/>
      <c r="G415" s="248"/>
      <c r="H415" s="247"/>
      <c r="I415" s="247"/>
      <c r="J415" s="247"/>
      <c r="K415" s="247"/>
      <c r="L415" s="247"/>
    </row>
    <row r="416" spans="1:19" ht="16.5">
      <c r="A416" s="7"/>
      <c r="B416" s="8"/>
      <c r="C416" s="8"/>
      <c r="D416" s="8"/>
      <c r="E416" s="8"/>
      <c r="F416" s="242">
        <v>44823</v>
      </c>
      <c r="G416" s="242">
        <v>44830</v>
      </c>
      <c r="H416" s="242">
        <v>44837</v>
      </c>
      <c r="I416" s="242">
        <v>44844</v>
      </c>
      <c r="J416" s="242">
        <v>44851</v>
      </c>
      <c r="K416" s="242">
        <v>44858</v>
      </c>
      <c r="L416" s="242">
        <v>44865</v>
      </c>
      <c r="M416" s="242">
        <v>44872</v>
      </c>
      <c r="N416" s="242">
        <v>44879</v>
      </c>
      <c r="O416" s="242">
        <v>44886</v>
      </c>
      <c r="P416" s="242">
        <v>44893</v>
      </c>
      <c r="Q416" s="242">
        <v>44900</v>
      </c>
      <c r="R416" s="242">
        <v>44907</v>
      </c>
      <c r="S416" s="242">
        <v>44914</v>
      </c>
    </row>
    <row r="417" spans="1:19">
      <c r="A417" s="12">
        <v>1</v>
      </c>
      <c r="B417" s="63" t="s">
        <v>924</v>
      </c>
      <c r="C417" s="148"/>
      <c r="D417" s="149"/>
      <c r="E417" s="208"/>
      <c r="F417" s="245"/>
      <c r="G417" s="245"/>
      <c r="H417" s="249"/>
      <c r="I417" s="245"/>
      <c r="J417" s="249"/>
      <c r="K417" s="250"/>
      <c r="L417" s="250"/>
      <c r="M417" s="249"/>
      <c r="N417" s="250"/>
      <c r="O417" s="250"/>
      <c r="P417" s="250"/>
      <c r="Q417" s="250"/>
      <c r="R417" s="250"/>
      <c r="S417" s="250"/>
    </row>
    <row r="418" spans="1:19">
      <c r="A418" s="12">
        <v>2</v>
      </c>
      <c r="B418" s="144" t="s">
        <v>968</v>
      </c>
      <c r="C418" s="190"/>
      <c r="D418" s="191"/>
      <c r="E418" s="208"/>
      <c r="F418" s="245"/>
      <c r="G418" s="245"/>
      <c r="H418" s="249"/>
      <c r="I418" s="245"/>
      <c r="J418" s="249"/>
      <c r="K418" s="250"/>
      <c r="L418" s="250"/>
      <c r="M418" s="249"/>
      <c r="N418" s="250"/>
      <c r="O418" s="250"/>
      <c r="P418" s="250"/>
      <c r="Q418" s="250"/>
      <c r="R418" s="250"/>
      <c r="S418" s="250"/>
    </row>
    <row r="419" spans="1:19">
      <c r="A419" s="12">
        <v>3</v>
      </c>
      <c r="B419" s="63" t="s">
        <v>740</v>
      </c>
      <c r="C419" s="148"/>
      <c r="D419" s="149"/>
      <c r="E419" s="208"/>
      <c r="F419" s="245"/>
      <c r="G419" s="245"/>
      <c r="H419" s="249"/>
      <c r="I419" s="245"/>
      <c r="J419" s="249"/>
      <c r="K419" s="245"/>
      <c r="L419" s="245"/>
      <c r="M419" s="249"/>
      <c r="N419" s="245"/>
      <c r="O419" s="245"/>
      <c r="P419" s="245"/>
      <c r="Q419" s="245"/>
      <c r="R419" s="245"/>
      <c r="S419" s="245"/>
    </row>
    <row r="420" spans="1:19">
      <c r="A420" s="12">
        <v>4</v>
      </c>
      <c r="B420" s="63" t="s">
        <v>741</v>
      </c>
      <c r="C420" s="148"/>
      <c r="D420" s="149"/>
      <c r="E420" s="208"/>
      <c r="F420" s="245"/>
      <c r="G420" s="245"/>
      <c r="H420" s="249"/>
      <c r="I420" s="245"/>
      <c r="J420" s="249"/>
      <c r="K420" s="245"/>
      <c r="L420" s="245"/>
      <c r="M420" s="249"/>
      <c r="N420" s="245"/>
      <c r="O420" s="245"/>
      <c r="P420" s="245"/>
      <c r="Q420" s="245"/>
      <c r="R420" s="245"/>
      <c r="S420" s="245"/>
    </row>
    <row r="421" spans="1:19">
      <c r="A421" s="12">
        <v>5</v>
      </c>
      <c r="B421" s="63" t="s">
        <v>1089</v>
      </c>
      <c r="C421" s="148"/>
      <c r="D421" s="149"/>
      <c r="E421" s="207"/>
      <c r="F421" s="249"/>
      <c r="G421" s="249"/>
      <c r="H421" s="249"/>
      <c r="I421" s="249"/>
      <c r="J421" s="249"/>
      <c r="K421" s="245"/>
      <c r="L421" s="245"/>
      <c r="M421" s="249"/>
      <c r="N421" s="245"/>
      <c r="O421" s="245"/>
      <c r="P421" s="245"/>
      <c r="Q421" s="245"/>
      <c r="R421" s="245"/>
      <c r="S421" s="245"/>
    </row>
    <row r="422" spans="1:19">
      <c r="A422" s="12">
        <v>6</v>
      </c>
      <c r="B422" s="63" t="s">
        <v>824</v>
      </c>
      <c r="C422" s="148"/>
      <c r="D422" s="149"/>
      <c r="E422" s="208"/>
      <c r="F422" s="249"/>
      <c r="G422" s="249"/>
      <c r="H422" s="249"/>
      <c r="I422" s="249"/>
      <c r="J422" s="249"/>
      <c r="K422" s="245"/>
      <c r="L422" s="245"/>
      <c r="M422" s="249"/>
      <c r="N422" s="245"/>
      <c r="O422" s="245"/>
      <c r="P422" s="245"/>
      <c r="Q422" s="245"/>
      <c r="R422" s="245"/>
      <c r="S422" s="245"/>
    </row>
    <row r="423" spans="1:19">
      <c r="A423" s="12">
        <v>7</v>
      </c>
      <c r="B423" s="63" t="s">
        <v>833</v>
      </c>
      <c r="C423" s="84"/>
      <c r="D423" s="149"/>
      <c r="E423" s="208"/>
      <c r="F423" s="245"/>
      <c r="G423" s="245"/>
      <c r="H423" s="249"/>
      <c r="I423" s="245"/>
      <c r="J423" s="249"/>
      <c r="K423" s="245"/>
      <c r="L423" s="245"/>
      <c r="M423" s="249"/>
      <c r="N423" s="245"/>
      <c r="O423" s="245"/>
      <c r="P423" s="245"/>
      <c r="Q423" s="245"/>
      <c r="R423" s="245"/>
      <c r="S423" s="245"/>
    </row>
    <row r="424" spans="1:19">
      <c r="A424" s="12">
        <v>8</v>
      </c>
      <c r="B424" s="63" t="s">
        <v>854</v>
      </c>
      <c r="C424" s="148"/>
      <c r="D424" s="149"/>
      <c r="E424" s="208"/>
      <c r="F424" s="245"/>
      <c r="G424" s="245"/>
      <c r="H424" s="249"/>
      <c r="I424" s="245"/>
      <c r="J424" s="249"/>
      <c r="K424" s="245"/>
      <c r="L424" s="245"/>
      <c r="M424" s="249"/>
      <c r="N424" s="245"/>
      <c r="O424" s="245"/>
      <c r="P424" s="245"/>
      <c r="Q424" s="245"/>
      <c r="R424" s="245"/>
      <c r="S424" s="245"/>
    </row>
    <row r="425" spans="1:19">
      <c r="A425" s="12">
        <v>9</v>
      </c>
      <c r="B425" s="120" t="s">
        <v>1074</v>
      </c>
      <c r="C425" s="157"/>
      <c r="D425" s="158"/>
      <c r="E425" s="320"/>
      <c r="F425" s="249"/>
      <c r="G425" s="249"/>
      <c r="H425" s="249"/>
      <c r="I425" s="249"/>
      <c r="J425" s="249"/>
      <c r="K425" s="245"/>
      <c r="L425" s="245"/>
      <c r="M425" s="249"/>
      <c r="N425" s="245"/>
      <c r="O425" s="245"/>
      <c r="P425" s="245"/>
      <c r="Q425" s="245"/>
      <c r="R425" s="245"/>
      <c r="S425" s="245"/>
    </row>
    <row r="426" spans="1:19">
      <c r="A426" s="12">
        <v>10</v>
      </c>
      <c r="B426" s="63"/>
      <c r="C426" s="148"/>
      <c r="D426" s="149"/>
      <c r="E426" s="13"/>
      <c r="F426" s="245"/>
      <c r="G426" s="245"/>
      <c r="H426" s="249"/>
      <c r="I426" s="245"/>
      <c r="J426" s="249"/>
      <c r="K426" s="245"/>
      <c r="L426" s="245"/>
      <c r="M426" s="249"/>
      <c r="N426" s="245"/>
      <c r="O426" s="245"/>
      <c r="P426" s="245"/>
      <c r="Q426" s="245"/>
      <c r="R426" s="245"/>
      <c r="S426" s="245"/>
    </row>
    <row r="427" spans="1:19">
      <c r="A427" s="12"/>
      <c r="B427" s="63"/>
      <c r="C427" s="148"/>
      <c r="D427" s="149"/>
      <c r="E427" s="13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</row>
    <row r="428" spans="1:19" ht="16.5">
      <c r="A428" s="7"/>
      <c r="B428" s="8"/>
      <c r="C428" s="8"/>
      <c r="D428" s="8"/>
      <c r="E428" s="8"/>
      <c r="F428" s="8"/>
      <c r="G428" s="248"/>
      <c r="H428" s="248"/>
      <c r="I428" s="248"/>
      <c r="J428" s="247"/>
      <c r="K428" s="247"/>
      <c r="L428" s="247"/>
    </row>
    <row r="429" spans="1:19" ht="16.5">
      <c r="A429" s="7"/>
      <c r="B429" s="8"/>
      <c r="C429" s="8"/>
      <c r="D429" s="8"/>
      <c r="E429" s="8"/>
      <c r="F429" s="8"/>
      <c r="G429" s="248"/>
      <c r="H429" s="248"/>
      <c r="I429" s="248"/>
      <c r="J429" s="247"/>
      <c r="K429" s="247"/>
      <c r="L429" s="247"/>
    </row>
    <row r="431" spans="1:19" ht="18.75">
      <c r="A431" s="7"/>
      <c r="B431" s="2" t="s">
        <v>74</v>
      </c>
      <c r="C431" s="11"/>
      <c r="D431" s="11"/>
      <c r="E431" s="8"/>
      <c r="F431" s="8"/>
      <c r="G431" s="248"/>
      <c r="H431" s="248"/>
      <c r="I431" s="248"/>
      <c r="J431" s="247"/>
      <c r="K431" s="247"/>
      <c r="L431" s="247"/>
    </row>
    <row r="432" spans="1:19" ht="16.5">
      <c r="A432" s="7"/>
      <c r="B432" s="8"/>
      <c r="C432" s="8"/>
      <c r="D432" s="8"/>
      <c r="E432" s="8"/>
      <c r="F432" s="242">
        <v>44823</v>
      </c>
      <c r="G432" s="242">
        <v>44830</v>
      </c>
      <c r="H432" s="242">
        <v>44837</v>
      </c>
      <c r="I432" s="242">
        <v>44844</v>
      </c>
      <c r="J432" s="242">
        <v>44851</v>
      </c>
      <c r="K432" s="242">
        <v>44858</v>
      </c>
      <c r="L432" s="242">
        <v>44865</v>
      </c>
      <c r="M432" s="242">
        <v>44872</v>
      </c>
      <c r="N432" s="242">
        <v>44879</v>
      </c>
      <c r="O432" s="242">
        <v>44886</v>
      </c>
      <c r="P432" s="242">
        <v>44893</v>
      </c>
      <c r="Q432" s="242">
        <v>44900</v>
      </c>
      <c r="R432" s="242">
        <v>44907</v>
      </c>
      <c r="S432" s="242">
        <v>44914</v>
      </c>
    </row>
    <row r="433" spans="1:19">
      <c r="A433" s="12">
        <v>1</v>
      </c>
      <c r="B433" s="63" t="s">
        <v>634</v>
      </c>
      <c r="C433" s="84"/>
      <c r="D433" s="85"/>
      <c r="E433" s="208"/>
      <c r="F433" s="13"/>
      <c r="G433" s="245"/>
      <c r="H433" s="249"/>
      <c r="I433" s="245"/>
      <c r="J433" s="249"/>
      <c r="K433" s="245"/>
      <c r="L433" s="245"/>
      <c r="M433" s="245"/>
      <c r="N433" s="245"/>
      <c r="O433" s="249"/>
      <c r="P433" s="245"/>
      <c r="Q433" s="245"/>
      <c r="R433" s="250"/>
      <c r="S433" s="250"/>
    </row>
    <row r="434" spans="1:19">
      <c r="A434" s="12">
        <v>2</v>
      </c>
      <c r="B434" s="144" t="s">
        <v>635</v>
      </c>
      <c r="C434" s="190"/>
      <c r="D434" s="191"/>
      <c r="E434" s="208"/>
      <c r="F434" s="13"/>
      <c r="G434" s="245"/>
      <c r="H434" s="249"/>
      <c r="I434" s="245"/>
      <c r="J434" s="249"/>
      <c r="K434" s="245"/>
      <c r="L434" s="245"/>
      <c r="M434" s="245"/>
      <c r="N434" s="245"/>
      <c r="O434" s="249"/>
      <c r="P434" s="245"/>
      <c r="Q434" s="245"/>
      <c r="R434" s="250"/>
      <c r="S434" s="250"/>
    </row>
    <row r="435" spans="1:19">
      <c r="A435" s="12">
        <v>3</v>
      </c>
      <c r="B435" s="63" t="s">
        <v>726</v>
      </c>
      <c r="C435" s="148"/>
      <c r="D435" s="149"/>
      <c r="E435" s="208"/>
      <c r="F435" s="13"/>
      <c r="G435" s="245"/>
      <c r="H435" s="249"/>
      <c r="I435" s="245"/>
      <c r="J435" s="249"/>
      <c r="K435" s="245"/>
      <c r="L435" s="245"/>
      <c r="M435" s="245"/>
      <c r="N435" s="245"/>
      <c r="O435" s="249"/>
      <c r="P435" s="245"/>
      <c r="Q435" s="245"/>
      <c r="R435" s="245"/>
      <c r="S435" s="245"/>
    </row>
    <row r="436" spans="1:19">
      <c r="A436" s="12">
        <v>4</v>
      </c>
      <c r="B436" s="144" t="s">
        <v>825</v>
      </c>
      <c r="C436" s="190"/>
      <c r="D436" s="191"/>
      <c r="E436" s="208"/>
      <c r="F436" s="26"/>
      <c r="G436" s="245"/>
      <c r="H436" s="249"/>
      <c r="I436" s="245"/>
      <c r="J436" s="249"/>
      <c r="K436" s="246"/>
      <c r="L436" s="246"/>
      <c r="M436" s="245"/>
      <c r="N436" s="245"/>
      <c r="O436" s="249"/>
      <c r="P436" s="246"/>
      <c r="Q436" s="246"/>
      <c r="R436" s="245"/>
      <c r="S436" s="245"/>
    </row>
    <row r="437" spans="1:19">
      <c r="A437" s="12">
        <v>5</v>
      </c>
      <c r="B437" s="144" t="s">
        <v>1001</v>
      </c>
      <c r="C437" s="190"/>
      <c r="D437" s="191"/>
      <c r="E437" s="208"/>
      <c r="F437" s="26"/>
      <c r="G437" s="249"/>
      <c r="H437" s="249"/>
      <c r="I437" s="249"/>
      <c r="J437" s="249"/>
      <c r="K437" s="246"/>
      <c r="L437" s="246"/>
      <c r="M437" s="249"/>
      <c r="N437" s="249"/>
      <c r="O437" s="249"/>
      <c r="P437" s="246"/>
      <c r="Q437" s="246"/>
      <c r="R437" s="245"/>
      <c r="S437" s="245"/>
    </row>
    <row r="438" spans="1:19">
      <c r="A438" s="12">
        <v>6</v>
      </c>
      <c r="B438" s="144" t="s">
        <v>510</v>
      </c>
      <c r="C438" s="190"/>
      <c r="D438" s="191"/>
      <c r="E438" s="208"/>
      <c r="F438" s="104"/>
      <c r="G438" s="249"/>
      <c r="H438" s="249"/>
      <c r="I438" s="249"/>
      <c r="J438" s="249"/>
      <c r="K438" s="251"/>
      <c r="L438" s="245"/>
      <c r="M438" s="249"/>
      <c r="N438" s="249"/>
      <c r="O438" s="249"/>
      <c r="P438" s="251"/>
      <c r="Q438" s="245"/>
      <c r="R438" s="245"/>
      <c r="S438" s="245"/>
    </row>
    <row r="439" spans="1:19">
      <c r="A439" s="12">
        <v>7</v>
      </c>
      <c r="B439" s="144" t="s">
        <v>812</v>
      </c>
      <c r="C439" s="190"/>
      <c r="D439" s="191"/>
      <c r="E439" s="208"/>
      <c r="F439" s="56"/>
      <c r="G439" s="245"/>
      <c r="H439" s="249"/>
      <c r="I439" s="245"/>
      <c r="J439" s="249"/>
      <c r="K439" s="252"/>
      <c r="L439" s="245"/>
      <c r="M439" s="245"/>
      <c r="N439" s="245"/>
      <c r="O439" s="249"/>
      <c r="P439" s="252"/>
      <c r="Q439" s="245"/>
      <c r="R439" s="245"/>
      <c r="S439" s="245"/>
    </row>
    <row r="440" spans="1:19">
      <c r="A440" s="12">
        <v>8</v>
      </c>
      <c r="B440" s="144" t="s">
        <v>813</v>
      </c>
      <c r="C440" s="190"/>
      <c r="D440" s="191"/>
      <c r="E440" s="208"/>
      <c r="F440" s="56"/>
      <c r="G440" s="245"/>
      <c r="H440" s="249"/>
      <c r="I440" s="245"/>
      <c r="J440" s="249"/>
      <c r="K440" s="252"/>
      <c r="L440" s="245"/>
      <c r="M440" s="245"/>
      <c r="N440" s="245"/>
      <c r="O440" s="249"/>
      <c r="P440" s="252"/>
      <c r="Q440" s="245"/>
      <c r="R440" s="245"/>
      <c r="S440" s="245"/>
    </row>
    <row r="441" spans="1:19">
      <c r="A441" s="12">
        <v>9</v>
      </c>
      <c r="B441" s="63" t="s">
        <v>898</v>
      </c>
      <c r="C441" s="84"/>
      <c r="D441" s="85"/>
      <c r="E441" s="207"/>
      <c r="F441" s="56"/>
      <c r="G441" s="249"/>
      <c r="H441" s="249"/>
      <c r="I441" s="249"/>
      <c r="J441" s="249"/>
      <c r="K441" s="245"/>
      <c r="L441" s="245"/>
      <c r="M441" s="249"/>
      <c r="N441" s="249"/>
      <c r="O441" s="249"/>
      <c r="P441" s="245"/>
      <c r="Q441" s="245"/>
      <c r="R441" s="245"/>
      <c r="S441" s="245"/>
    </row>
    <row r="442" spans="1:19">
      <c r="A442" s="12">
        <v>10</v>
      </c>
      <c r="B442" s="63" t="s">
        <v>1043</v>
      </c>
      <c r="C442" s="148"/>
      <c r="D442" s="149"/>
      <c r="E442" s="120"/>
      <c r="F442" s="26"/>
      <c r="G442" s="245"/>
      <c r="H442" s="249"/>
      <c r="I442" s="245"/>
      <c r="J442" s="249"/>
      <c r="K442" s="253"/>
      <c r="L442" s="253"/>
      <c r="M442" s="245"/>
      <c r="N442" s="245"/>
      <c r="O442" s="249"/>
      <c r="P442" s="253"/>
      <c r="Q442" s="253"/>
      <c r="R442" s="245"/>
      <c r="S442" s="245"/>
    </row>
    <row r="443" spans="1:19">
      <c r="A443" s="12"/>
      <c r="B443" s="63"/>
      <c r="C443" s="84"/>
      <c r="D443" s="85"/>
      <c r="E443" s="13"/>
      <c r="F443" s="13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</row>
    <row r="444" spans="1:19" ht="16.5">
      <c r="A444" s="7"/>
      <c r="B444" s="241"/>
      <c r="C444" s="241"/>
      <c r="D444" s="241"/>
      <c r="E444" s="8"/>
      <c r="F444" s="8"/>
      <c r="G444" s="248"/>
      <c r="H444" s="248"/>
      <c r="I444" s="248"/>
      <c r="J444" s="247"/>
      <c r="K444" s="247"/>
      <c r="L444" s="247"/>
    </row>
    <row r="445" spans="1:19" ht="16.5">
      <c r="A445" s="7"/>
      <c r="B445" s="8"/>
      <c r="C445" s="8"/>
      <c r="D445" s="8"/>
      <c r="E445" s="8"/>
      <c r="F445" s="8"/>
      <c r="G445" s="248"/>
      <c r="H445" s="248"/>
      <c r="I445" s="248"/>
      <c r="J445" s="247"/>
      <c r="K445" s="247"/>
      <c r="L445" s="247"/>
    </row>
    <row r="446" spans="1:19" ht="16.5">
      <c r="A446" s="7"/>
      <c r="B446" s="8"/>
      <c r="C446" s="8"/>
      <c r="D446" s="8"/>
      <c r="E446" s="8"/>
      <c r="F446" s="8"/>
      <c r="G446" s="248"/>
      <c r="H446" s="248"/>
      <c r="I446" s="248"/>
      <c r="J446" s="247"/>
      <c r="K446" s="247"/>
      <c r="L446" s="247"/>
    </row>
    <row r="447" spans="1:19" ht="16.5">
      <c r="A447" s="7"/>
      <c r="B447" s="8"/>
      <c r="C447" s="8"/>
      <c r="D447" s="8"/>
      <c r="E447" s="8"/>
      <c r="F447" s="8"/>
      <c r="G447" s="248"/>
      <c r="H447" s="248"/>
      <c r="I447" s="248"/>
      <c r="J447" s="247"/>
      <c r="K447" s="247"/>
      <c r="L447" s="247"/>
    </row>
    <row r="448" spans="1:19" ht="16.5">
      <c r="A448" s="7"/>
      <c r="B448" s="8"/>
      <c r="C448" s="8"/>
      <c r="D448" s="8"/>
      <c r="E448" s="8"/>
      <c r="F448" s="8"/>
      <c r="G448" s="248"/>
      <c r="H448" s="248"/>
      <c r="I448" s="248"/>
      <c r="J448" s="247"/>
      <c r="K448" s="247"/>
      <c r="L448" s="247"/>
    </row>
    <row r="449" spans="1:19" ht="18.75">
      <c r="A449" s="7"/>
      <c r="B449" s="10" t="s">
        <v>0</v>
      </c>
      <c r="C449" s="11"/>
      <c r="D449" s="11"/>
      <c r="E449" s="8"/>
      <c r="F449" s="8"/>
      <c r="G449" s="248"/>
      <c r="H449" s="248"/>
      <c r="I449" s="248"/>
      <c r="J449" s="247"/>
      <c r="K449" s="247"/>
      <c r="L449" s="247"/>
    </row>
    <row r="450" spans="1:19" ht="16.5">
      <c r="A450" s="7"/>
      <c r="B450" s="8"/>
      <c r="C450" s="8"/>
      <c r="D450" s="8"/>
      <c r="E450" s="8"/>
      <c r="F450" s="242">
        <v>44823</v>
      </c>
      <c r="G450" s="242">
        <v>44830</v>
      </c>
      <c r="H450" s="242">
        <v>44837</v>
      </c>
      <c r="I450" s="242">
        <v>44844</v>
      </c>
      <c r="J450" s="242">
        <v>44851</v>
      </c>
      <c r="K450" s="242">
        <v>44858</v>
      </c>
      <c r="L450" s="242">
        <v>44865</v>
      </c>
      <c r="M450" s="242">
        <v>44872</v>
      </c>
      <c r="N450" s="242">
        <v>44879</v>
      </c>
      <c r="O450" s="242">
        <v>44886</v>
      </c>
      <c r="P450" s="242">
        <v>44893</v>
      </c>
      <c r="Q450" s="242">
        <v>44900</v>
      </c>
      <c r="R450" s="242">
        <v>44907</v>
      </c>
      <c r="S450" s="242">
        <v>44914</v>
      </c>
    </row>
    <row r="451" spans="1:19">
      <c r="A451" s="12">
        <v>1</v>
      </c>
      <c r="B451" s="63" t="s">
        <v>325</v>
      </c>
      <c r="C451" s="84"/>
      <c r="D451" s="85"/>
      <c r="E451" s="239"/>
      <c r="F451" s="245"/>
      <c r="G451" s="245"/>
      <c r="H451" s="249"/>
      <c r="I451" s="245"/>
      <c r="J451" s="249"/>
      <c r="K451" s="249"/>
      <c r="L451" s="249"/>
      <c r="M451" s="245"/>
      <c r="N451" s="245"/>
      <c r="O451" s="249"/>
      <c r="P451" s="245"/>
      <c r="Q451" s="245"/>
      <c r="R451" s="250"/>
      <c r="S451" s="250"/>
    </row>
    <row r="452" spans="1:19">
      <c r="A452" s="12">
        <v>2</v>
      </c>
      <c r="B452" s="63" t="s">
        <v>430</v>
      </c>
      <c r="C452" s="148"/>
      <c r="D452" s="149"/>
      <c r="E452" s="239"/>
      <c r="F452" s="245"/>
      <c r="G452" s="245"/>
      <c r="H452" s="249"/>
      <c r="I452" s="245"/>
      <c r="J452" s="249"/>
      <c r="K452" s="249"/>
      <c r="L452" s="249"/>
      <c r="M452" s="245"/>
      <c r="N452" s="245"/>
      <c r="O452" s="249"/>
      <c r="P452" s="245"/>
      <c r="Q452" s="245"/>
      <c r="R452" s="250"/>
      <c r="S452" s="250"/>
    </row>
    <row r="453" spans="1:19">
      <c r="A453" s="12">
        <v>3</v>
      </c>
      <c r="B453" s="63" t="s">
        <v>351</v>
      </c>
      <c r="C453" s="148"/>
      <c r="D453" s="149"/>
      <c r="E453" s="209"/>
      <c r="F453" s="245"/>
      <c r="G453" s="245"/>
      <c r="H453" s="249"/>
      <c r="I453" s="245"/>
      <c r="J453" s="249"/>
      <c r="K453" s="249"/>
      <c r="L453" s="249"/>
      <c r="M453" s="245"/>
      <c r="N453" s="245"/>
      <c r="O453" s="249"/>
      <c r="P453" s="245"/>
      <c r="Q453" s="245"/>
      <c r="R453" s="245"/>
      <c r="S453" s="245"/>
    </row>
    <row r="454" spans="1:19">
      <c r="A454" s="12">
        <v>4</v>
      </c>
      <c r="B454" s="152" t="s">
        <v>734</v>
      </c>
      <c r="C454" s="153"/>
      <c r="D454" s="154"/>
      <c r="E454" s="209"/>
      <c r="F454" s="245"/>
      <c r="G454" s="245"/>
      <c r="H454" s="249"/>
      <c r="I454" s="245"/>
      <c r="J454" s="249"/>
      <c r="K454" s="249"/>
      <c r="L454" s="249"/>
      <c r="M454" s="245"/>
      <c r="N454" s="245"/>
      <c r="O454" s="249"/>
      <c r="P454" s="246"/>
      <c r="Q454" s="246"/>
      <c r="R454" s="245"/>
      <c r="S454" s="245"/>
    </row>
    <row r="455" spans="1:19">
      <c r="A455" s="12">
        <v>5</v>
      </c>
      <c r="B455" s="152" t="s">
        <v>503</v>
      </c>
      <c r="C455" s="235"/>
      <c r="D455" s="154"/>
      <c r="E455" s="208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6"/>
      <c r="Q455" s="246"/>
      <c r="R455" s="245"/>
      <c r="S455" s="245"/>
    </row>
    <row r="456" spans="1:19">
      <c r="A456" s="12">
        <v>6</v>
      </c>
      <c r="B456" s="63" t="s">
        <v>257</v>
      </c>
      <c r="C456" s="84"/>
      <c r="D456" s="85"/>
      <c r="E456" s="208"/>
      <c r="F456" s="249"/>
      <c r="G456" s="249"/>
      <c r="H456" s="249"/>
      <c r="I456" s="249"/>
      <c r="J456" s="249"/>
      <c r="K456" s="245"/>
      <c r="L456" s="249"/>
      <c r="M456" s="249"/>
      <c r="N456" s="249"/>
      <c r="O456" s="249"/>
      <c r="P456" s="251"/>
      <c r="Q456" s="245"/>
      <c r="R456" s="245"/>
      <c r="S456" s="245"/>
    </row>
    <row r="457" spans="1:19">
      <c r="A457" s="12">
        <v>7</v>
      </c>
      <c r="B457" s="63" t="s">
        <v>868</v>
      </c>
      <c r="C457" s="84"/>
      <c r="D457" s="85"/>
      <c r="E457" s="208"/>
      <c r="F457" s="245"/>
      <c r="G457" s="245"/>
      <c r="H457" s="249"/>
      <c r="I457" s="245"/>
      <c r="J457" s="249"/>
      <c r="K457" s="245"/>
      <c r="L457" s="249"/>
      <c r="M457" s="245"/>
      <c r="N457" s="245"/>
      <c r="O457" s="249"/>
      <c r="P457" s="252"/>
      <c r="Q457" s="245"/>
      <c r="R457" s="245"/>
      <c r="S457" s="245"/>
    </row>
    <row r="458" spans="1:19">
      <c r="A458" s="12">
        <v>8</v>
      </c>
      <c r="B458" s="63" t="s">
        <v>295</v>
      </c>
      <c r="C458" s="148"/>
      <c r="D458" s="149"/>
      <c r="E458" s="208"/>
      <c r="F458" s="245"/>
      <c r="G458" s="245"/>
      <c r="H458" s="249"/>
      <c r="I458" s="245"/>
      <c r="J458" s="249"/>
      <c r="K458" s="247"/>
      <c r="L458" s="249"/>
      <c r="M458" s="245"/>
      <c r="N458" s="245"/>
      <c r="O458" s="249"/>
      <c r="P458" s="252"/>
      <c r="Q458" s="245"/>
      <c r="R458" s="245"/>
      <c r="S458" s="245"/>
    </row>
    <row r="459" spans="1:19">
      <c r="A459" s="12">
        <v>9</v>
      </c>
      <c r="B459" s="63" t="s">
        <v>296</v>
      </c>
      <c r="C459" s="148"/>
      <c r="D459" s="149"/>
      <c r="E459" s="208"/>
      <c r="F459" s="249"/>
      <c r="G459" s="249"/>
      <c r="H459" s="249"/>
      <c r="I459" s="249"/>
      <c r="J459" s="249"/>
      <c r="K459" s="245"/>
      <c r="L459" s="245"/>
      <c r="M459" s="249"/>
      <c r="N459" s="249"/>
      <c r="O459" s="249"/>
      <c r="P459" s="245"/>
      <c r="Q459" s="245"/>
      <c r="R459" s="245"/>
      <c r="S459" s="245"/>
    </row>
    <row r="460" spans="1:19">
      <c r="A460" s="12">
        <v>10</v>
      </c>
      <c r="B460" s="63"/>
      <c r="C460" s="84"/>
      <c r="D460" s="85"/>
      <c r="E460" s="208"/>
      <c r="F460" s="245"/>
      <c r="G460" s="245"/>
      <c r="H460" s="249"/>
      <c r="I460" s="245"/>
      <c r="J460" s="249"/>
      <c r="K460" s="245"/>
      <c r="L460" s="245"/>
      <c r="M460" s="245"/>
      <c r="N460" s="245"/>
      <c r="O460" s="249"/>
      <c r="P460" s="253"/>
      <c r="Q460" s="253"/>
      <c r="R460" s="245"/>
      <c r="S460" s="245"/>
    </row>
    <row r="461" spans="1:19">
      <c r="A461" s="12">
        <v>11</v>
      </c>
      <c r="B461" s="63"/>
      <c r="C461" s="84"/>
      <c r="D461" s="85"/>
      <c r="E461" s="119"/>
      <c r="F461" s="245"/>
      <c r="G461" s="124"/>
      <c r="H461" s="121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</row>
    <row r="462" spans="1:19" ht="16.5">
      <c r="A462" s="7"/>
      <c r="B462" s="8"/>
      <c r="C462" s="8"/>
      <c r="D462" s="8"/>
      <c r="E462" s="8"/>
      <c r="F462" s="8"/>
      <c r="G462" s="248"/>
      <c r="H462" s="248"/>
      <c r="I462" s="248"/>
      <c r="J462" s="247"/>
      <c r="K462" s="247"/>
      <c r="L462" s="247"/>
    </row>
    <row r="463" spans="1:19" ht="16.5">
      <c r="A463" s="7"/>
      <c r="B463" s="8"/>
      <c r="C463" s="8"/>
      <c r="D463" s="8"/>
      <c r="E463" s="8"/>
      <c r="F463" s="8"/>
      <c r="G463" s="248"/>
      <c r="H463" s="248"/>
      <c r="I463" s="248"/>
      <c r="J463" s="247"/>
      <c r="K463" s="247"/>
      <c r="L463" s="247"/>
    </row>
    <row r="464" spans="1:19" ht="18.75">
      <c r="A464" s="7"/>
      <c r="B464" s="10" t="s">
        <v>1</v>
      </c>
      <c r="C464" s="11"/>
      <c r="D464" s="11"/>
      <c r="E464" s="8"/>
      <c r="F464" s="8"/>
      <c r="G464" s="248"/>
      <c r="H464" s="248"/>
      <c r="I464" s="248"/>
      <c r="J464" s="247"/>
      <c r="K464" s="247"/>
      <c r="L464" s="247"/>
    </row>
    <row r="465" spans="1:19" ht="16.5">
      <c r="A465" s="7"/>
      <c r="B465" s="8"/>
      <c r="C465" s="8"/>
      <c r="D465" s="8"/>
      <c r="E465" s="8"/>
      <c r="F465" s="242">
        <v>44823</v>
      </c>
      <c r="G465" s="242">
        <v>44830</v>
      </c>
      <c r="H465" s="242">
        <v>44837</v>
      </c>
      <c r="I465" s="242">
        <v>44844</v>
      </c>
      <c r="J465" s="242">
        <v>44851</v>
      </c>
      <c r="K465" s="242">
        <v>44858</v>
      </c>
      <c r="L465" s="242">
        <v>44865</v>
      </c>
      <c r="M465" s="242">
        <v>44872</v>
      </c>
      <c r="N465" s="242">
        <v>44879</v>
      </c>
      <c r="O465" s="242">
        <v>44886</v>
      </c>
      <c r="P465" s="242">
        <v>44893</v>
      </c>
      <c r="Q465" s="242">
        <v>44900</v>
      </c>
      <c r="R465" s="242">
        <v>44907</v>
      </c>
      <c r="S465" s="242">
        <v>44914</v>
      </c>
    </row>
    <row r="466" spans="1:19">
      <c r="A466" s="12">
        <v>1</v>
      </c>
      <c r="B466" s="63" t="s">
        <v>904</v>
      </c>
      <c r="C466" s="148"/>
      <c r="D466" s="149"/>
      <c r="E466" s="209"/>
      <c r="F466" s="245"/>
      <c r="G466" s="245"/>
      <c r="H466" s="249"/>
      <c r="I466" s="245"/>
      <c r="J466" s="249"/>
      <c r="K466" s="249"/>
      <c r="L466" s="249"/>
      <c r="M466" s="245"/>
      <c r="N466" s="245"/>
      <c r="O466" s="249"/>
      <c r="P466" s="245"/>
      <c r="Q466" s="245"/>
      <c r="R466" s="250"/>
      <c r="S466" s="250"/>
    </row>
    <row r="467" spans="1:19">
      <c r="A467" s="12">
        <v>2</v>
      </c>
      <c r="B467" s="152" t="s">
        <v>518</v>
      </c>
      <c r="C467" s="153"/>
      <c r="D467" s="154"/>
      <c r="E467" s="209"/>
      <c r="F467" s="245"/>
      <c r="G467" s="245"/>
      <c r="H467" s="249"/>
      <c r="I467" s="245"/>
      <c r="J467" s="249"/>
      <c r="K467" s="249"/>
      <c r="L467" s="249"/>
      <c r="M467" s="245"/>
      <c r="N467" s="245"/>
      <c r="O467" s="249"/>
      <c r="P467" s="245"/>
      <c r="Q467" s="245"/>
      <c r="R467" s="250"/>
      <c r="S467" s="250"/>
    </row>
    <row r="468" spans="1:19">
      <c r="A468" s="12">
        <v>3</v>
      </c>
      <c r="B468" s="63" t="s">
        <v>251</v>
      </c>
      <c r="C468" s="148"/>
      <c r="D468" s="149"/>
      <c r="E468" s="209"/>
      <c r="F468" s="245"/>
      <c r="G468" s="245"/>
      <c r="H468" s="249"/>
      <c r="I468" s="245"/>
      <c r="J468" s="249"/>
      <c r="K468" s="249"/>
      <c r="L468" s="249"/>
      <c r="M468" s="245"/>
      <c r="N468" s="245"/>
      <c r="O468" s="249"/>
      <c r="P468" s="245"/>
      <c r="Q468" s="245"/>
      <c r="R468" s="245"/>
      <c r="S468" s="245"/>
    </row>
    <row r="469" spans="1:19">
      <c r="A469" s="12">
        <v>4</v>
      </c>
      <c r="B469" t="s">
        <v>280</v>
      </c>
      <c r="C469" s="8"/>
      <c r="D469" s="8"/>
      <c r="E469" s="209"/>
      <c r="F469" s="245"/>
      <c r="G469" s="268"/>
      <c r="H469" s="249"/>
      <c r="I469" s="245"/>
      <c r="J469" s="249"/>
      <c r="K469" s="249"/>
      <c r="L469" s="249"/>
      <c r="M469" s="245"/>
      <c r="N469" s="245"/>
      <c r="O469" s="249"/>
      <c r="P469" s="246"/>
      <c r="Q469" s="246"/>
      <c r="R469" s="245"/>
      <c r="S469" s="245"/>
    </row>
    <row r="470" spans="1:19">
      <c r="A470" s="12">
        <v>5</v>
      </c>
      <c r="B470" s="63" t="s">
        <v>279</v>
      </c>
      <c r="C470" s="148"/>
      <c r="D470" s="149"/>
      <c r="E470" s="207"/>
      <c r="F470" s="249"/>
      <c r="G470" s="249"/>
      <c r="H470" s="249"/>
      <c r="I470" s="249"/>
      <c r="J470" s="249"/>
      <c r="K470" s="245"/>
      <c r="L470" s="245"/>
      <c r="M470" s="249"/>
      <c r="N470" s="249"/>
      <c r="O470" s="249"/>
      <c r="P470" s="246"/>
      <c r="Q470" s="246"/>
      <c r="R470" s="245"/>
      <c r="S470" s="245"/>
    </row>
    <row r="471" spans="1:19">
      <c r="A471" s="12">
        <v>6</v>
      </c>
      <c r="B471" s="63" t="s">
        <v>1031</v>
      </c>
      <c r="C471" s="148"/>
      <c r="D471" s="149"/>
      <c r="E471" s="20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51"/>
      <c r="Q471" s="245"/>
      <c r="R471" s="245"/>
      <c r="S471" s="245"/>
    </row>
    <row r="472" spans="1:19">
      <c r="A472" s="12">
        <v>7</v>
      </c>
      <c r="B472" s="63" t="s">
        <v>999</v>
      </c>
      <c r="C472" s="148"/>
      <c r="D472" s="149"/>
      <c r="E472" s="209"/>
      <c r="F472" s="245"/>
      <c r="G472" s="245"/>
      <c r="H472" s="249"/>
      <c r="I472" s="245"/>
      <c r="J472" s="249"/>
      <c r="K472" s="249"/>
      <c r="L472" s="249"/>
      <c r="M472" s="245"/>
      <c r="N472" s="245"/>
      <c r="O472" s="249"/>
      <c r="P472" s="252"/>
      <c r="Q472" s="245"/>
      <c r="R472" s="245"/>
      <c r="S472" s="245"/>
    </row>
    <row r="473" spans="1:19">
      <c r="A473" s="12">
        <v>8</v>
      </c>
      <c r="B473" s="152" t="s">
        <v>1000</v>
      </c>
      <c r="C473" s="153"/>
      <c r="D473" s="154"/>
      <c r="E473" s="209"/>
      <c r="F473" s="245"/>
      <c r="G473" s="245"/>
      <c r="H473" s="249"/>
      <c r="I473" s="245"/>
      <c r="J473" s="249"/>
      <c r="K473" s="249"/>
      <c r="L473" s="249"/>
      <c r="M473" s="245"/>
      <c r="N473" s="245"/>
      <c r="O473" s="249"/>
      <c r="P473" s="252"/>
      <c r="Q473" s="245"/>
      <c r="R473" s="245"/>
      <c r="S473" s="245"/>
    </row>
    <row r="474" spans="1:19">
      <c r="A474" s="12">
        <v>9</v>
      </c>
      <c r="B474" s="152" t="s">
        <v>1015</v>
      </c>
      <c r="C474" s="153"/>
      <c r="D474" s="154"/>
      <c r="E474" s="208"/>
      <c r="F474" s="249"/>
      <c r="G474" s="249"/>
      <c r="H474" s="249"/>
      <c r="I474" s="249"/>
      <c r="J474" s="249"/>
      <c r="K474" s="245"/>
      <c r="L474" s="245"/>
      <c r="M474" s="249"/>
      <c r="N474" s="249"/>
      <c r="O474" s="249"/>
      <c r="P474" s="245"/>
      <c r="Q474" s="245"/>
      <c r="R474" s="245"/>
      <c r="S474" s="245"/>
    </row>
    <row r="475" spans="1:19">
      <c r="A475" s="12">
        <v>10</v>
      </c>
      <c r="B475" s="120" t="s">
        <v>1105</v>
      </c>
      <c r="C475" s="157"/>
      <c r="D475" s="158"/>
      <c r="E475" s="208"/>
      <c r="F475" s="245"/>
      <c r="G475" s="245"/>
      <c r="H475" s="249"/>
      <c r="I475" s="245"/>
      <c r="J475" s="249"/>
      <c r="K475" s="245"/>
      <c r="L475" s="249"/>
      <c r="M475" s="245"/>
      <c r="N475" s="245"/>
      <c r="O475" s="249"/>
      <c r="P475" s="253"/>
      <c r="Q475" s="253"/>
      <c r="R475" s="245"/>
      <c r="S475" s="245"/>
    </row>
    <row r="476" spans="1:19">
      <c r="A476" s="12">
        <v>11</v>
      </c>
      <c r="B476" s="152"/>
      <c r="C476" s="153"/>
      <c r="D476" s="154"/>
      <c r="E476" s="14"/>
      <c r="F476" s="245"/>
      <c r="G476" s="268"/>
      <c r="H476" s="245"/>
      <c r="I476" s="245"/>
      <c r="J476" s="245"/>
      <c r="K476" s="249"/>
      <c r="L476" s="249"/>
      <c r="M476" s="245"/>
      <c r="N476" s="245"/>
      <c r="O476" s="245"/>
      <c r="P476" s="245"/>
      <c r="Q476" s="245"/>
      <c r="R476" s="245"/>
      <c r="S476" s="245"/>
    </row>
    <row r="477" spans="1:19" ht="16.5">
      <c r="A477" s="7"/>
      <c r="C477" s="8"/>
      <c r="D477" s="19"/>
      <c r="E477" s="293"/>
      <c r="F477" s="19"/>
      <c r="G477" s="248"/>
      <c r="H477" s="248"/>
      <c r="I477" s="248"/>
      <c r="J477" s="247"/>
      <c r="K477" s="247"/>
      <c r="L477" s="247"/>
    </row>
    <row r="478" spans="1:19" ht="16.5">
      <c r="A478" s="7"/>
      <c r="B478" s="8"/>
      <c r="C478" s="8"/>
      <c r="D478" s="8"/>
      <c r="E478" s="8"/>
      <c r="F478" s="8"/>
      <c r="G478" s="248"/>
      <c r="H478" s="248"/>
      <c r="I478" s="248"/>
      <c r="J478" s="247"/>
      <c r="K478" s="247"/>
      <c r="L478" s="247"/>
    </row>
    <row r="479" spans="1:19" ht="16.5">
      <c r="A479" s="7"/>
      <c r="B479" s="8"/>
      <c r="C479" s="8"/>
      <c r="D479" s="8"/>
      <c r="E479" s="8"/>
      <c r="F479" s="8"/>
      <c r="G479" s="248"/>
      <c r="H479" s="248"/>
      <c r="I479" s="248"/>
      <c r="J479" s="247"/>
      <c r="K479" s="247"/>
      <c r="L479" s="247"/>
    </row>
    <row r="480" spans="1:19" ht="18.75">
      <c r="A480" s="7"/>
      <c r="B480" s="10" t="s">
        <v>2</v>
      </c>
      <c r="C480" s="11"/>
      <c r="D480" s="11"/>
      <c r="E480" s="8"/>
      <c r="F480" s="8"/>
      <c r="G480" s="248"/>
      <c r="H480" s="248"/>
      <c r="I480" s="248"/>
      <c r="J480" s="247"/>
      <c r="K480" s="247"/>
      <c r="L480" s="247"/>
    </row>
    <row r="481" spans="1:19" ht="16.5">
      <c r="A481" s="7"/>
      <c r="B481" s="8"/>
      <c r="C481" s="8"/>
      <c r="D481" s="8"/>
      <c r="E481" s="8"/>
      <c r="F481" s="242">
        <v>44823</v>
      </c>
      <c r="G481" s="242">
        <v>44830</v>
      </c>
      <c r="H481" s="242">
        <v>44837</v>
      </c>
      <c r="I481" s="242">
        <v>44844</v>
      </c>
      <c r="J481" s="242">
        <v>44851</v>
      </c>
      <c r="K481" s="242">
        <v>44858</v>
      </c>
      <c r="L481" s="242">
        <v>44865</v>
      </c>
      <c r="M481" s="242">
        <v>44872</v>
      </c>
      <c r="N481" s="242">
        <v>44879</v>
      </c>
      <c r="O481" s="242">
        <v>44886</v>
      </c>
      <c r="P481" s="242">
        <v>44893</v>
      </c>
      <c r="Q481" s="242">
        <v>44900</v>
      </c>
      <c r="R481" s="242">
        <v>44907</v>
      </c>
      <c r="S481" s="242">
        <v>44914</v>
      </c>
    </row>
    <row r="482" spans="1:19">
      <c r="A482" s="12">
        <v>1</v>
      </c>
      <c r="B482" s="63" t="s">
        <v>253</v>
      </c>
      <c r="C482" s="84"/>
      <c r="D482" s="85"/>
      <c r="E482" s="208"/>
      <c r="F482" s="245"/>
      <c r="G482" s="245"/>
      <c r="H482" s="249"/>
      <c r="I482" s="245"/>
      <c r="J482" s="249"/>
      <c r="K482" s="245"/>
      <c r="L482" s="249"/>
      <c r="M482" s="249"/>
      <c r="N482" s="245"/>
      <c r="O482" s="249"/>
      <c r="P482" s="245"/>
      <c r="Q482" s="249"/>
      <c r="R482" s="250"/>
      <c r="S482" s="250"/>
    </row>
    <row r="483" spans="1:19">
      <c r="A483" s="12">
        <v>2</v>
      </c>
      <c r="B483" s="63" t="s">
        <v>501</v>
      </c>
      <c r="C483" s="84"/>
      <c r="D483" s="85"/>
      <c r="E483" s="208"/>
      <c r="F483" s="245"/>
      <c r="G483" s="245"/>
      <c r="H483" s="249"/>
      <c r="I483" s="245"/>
      <c r="J483" s="249"/>
      <c r="K483" s="245"/>
      <c r="L483" s="249"/>
      <c r="M483" s="249"/>
      <c r="N483" s="245"/>
      <c r="O483" s="249"/>
      <c r="P483" s="245"/>
      <c r="Q483" s="249"/>
      <c r="R483" s="250"/>
      <c r="S483" s="250"/>
    </row>
    <row r="484" spans="1:19">
      <c r="A484" s="12">
        <v>3</v>
      </c>
      <c r="B484" s="63" t="s">
        <v>242</v>
      </c>
      <c r="C484" s="84"/>
      <c r="D484" s="85"/>
      <c r="E484" s="208"/>
      <c r="F484" s="245"/>
      <c r="G484" s="245"/>
      <c r="H484" s="249"/>
      <c r="I484" s="245"/>
      <c r="J484" s="249"/>
      <c r="K484" s="245"/>
      <c r="L484" s="249"/>
      <c r="M484" s="249"/>
      <c r="N484" s="245"/>
      <c r="O484" s="249"/>
      <c r="P484" s="245"/>
      <c r="Q484" s="249"/>
      <c r="R484" s="245"/>
      <c r="S484" s="245"/>
    </row>
    <row r="485" spans="1:19">
      <c r="A485" s="12">
        <v>4</v>
      </c>
      <c r="B485" s="63" t="s">
        <v>315</v>
      </c>
      <c r="C485" s="84"/>
      <c r="D485" s="85"/>
      <c r="E485" s="208"/>
      <c r="F485" s="245"/>
      <c r="G485" s="245"/>
      <c r="H485" s="249"/>
      <c r="I485" s="245"/>
      <c r="J485" s="249"/>
      <c r="K485" s="245"/>
      <c r="L485" s="249"/>
      <c r="M485" s="249"/>
      <c r="N485" s="245"/>
      <c r="O485" s="249"/>
      <c r="P485" s="245"/>
      <c r="Q485" s="249"/>
      <c r="R485" s="245"/>
      <c r="S485" s="245"/>
    </row>
    <row r="486" spans="1:19">
      <c r="A486" s="12">
        <v>5</v>
      </c>
      <c r="B486" s="63" t="s">
        <v>546</v>
      </c>
      <c r="C486" s="84"/>
      <c r="D486" s="85"/>
      <c r="E486" s="208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5"/>
      <c r="S486" s="245"/>
    </row>
    <row r="487" spans="1:19">
      <c r="A487" s="12">
        <v>6</v>
      </c>
      <c r="B487" s="63" t="s">
        <v>235</v>
      </c>
      <c r="C487" s="84"/>
      <c r="D487" s="85"/>
      <c r="E487" s="208"/>
      <c r="F487" s="249"/>
      <c r="G487" s="265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5"/>
      <c r="S487" s="245"/>
    </row>
    <row r="488" spans="1:19">
      <c r="A488" s="12">
        <v>7</v>
      </c>
      <c r="B488" s="53" t="s">
        <v>234</v>
      </c>
      <c r="C488" s="8"/>
      <c r="D488" s="19"/>
      <c r="E488" s="208"/>
      <c r="F488" s="245"/>
      <c r="G488" s="245"/>
      <c r="H488" s="249"/>
      <c r="I488" s="245"/>
      <c r="J488" s="249"/>
      <c r="K488" s="245"/>
      <c r="L488" s="249"/>
      <c r="M488" s="249"/>
      <c r="N488" s="245"/>
      <c r="O488" s="249"/>
      <c r="P488" s="245"/>
      <c r="Q488" s="249"/>
      <c r="R488" s="245"/>
      <c r="S488" s="245"/>
    </row>
    <row r="489" spans="1:19">
      <c r="A489" s="12">
        <v>8</v>
      </c>
      <c r="B489" s="63" t="s">
        <v>236</v>
      </c>
      <c r="C489" s="84"/>
      <c r="D489" s="85"/>
      <c r="E489" s="208"/>
      <c r="F489" s="245"/>
      <c r="G489" s="245"/>
      <c r="H489" s="249"/>
      <c r="I489" s="245"/>
      <c r="J489" s="249"/>
      <c r="K489" s="245"/>
      <c r="L489" s="249"/>
      <c r="M489" s="249"/>
      <c r="N489" s="245"/>
      <c r="O489" s="249"/>
      <c r="P489" s="245"/>
      <c r="Q489" s="249"/>
      <c r="R489" s="245"/>
      <c r="S489" s="245"/>
    </row>
    <row r="490" spans="1:19">
      <c r="A490" s="12">
        <v>9</v>
      </c>
      <c r="B490" s="63" t="s">
        <v>316</v>
      </c>
      <c r="C490" s="84"/>
      <c r="D490" s="85"/>
      <c r="E490" s="307"/>
      <c r="F490" s="249"/>
      <c r="G490" s="265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245"/>
      <c r="S490" s="245"/>
    </row>
    <row r="491" spans="1:19">
      <c r="A491" s="12">
        <v>10</v>
      </c>
      <c r="B491" s="144"/>
      <c r="C491" s="190"/>
      <c r="D491" s="191"/>
      <c r="E491" s="266"/>
      <c r="F491" s="245"/>
      <c r="G491" s="268"/>
      <c r="H491" s="249"/>
      <c r="I491" s="245"/>
      <c r="J491" s="249"/>
      <c r="K491" s="245"/>
      <c r="L491" s="249"/>
      <c r="M491" s="249"/>
      <c r="N491" s="245"/>
      <c r="O491" s="249"/>
      <c r="P491" s="245"/>
      <c r="Q491" s="249"/>
      <c r="R491" s="245"/>
      <c r="S491" s="245"/>
    </row>
    <row r="492" spans="1:19">
      <c r="A492" s="12">
        <v>11</v>
      </c>
      <c r="B492" s="63"/>
      <c r="C492" s="84"/>
      <c r="D492" s="85"/>
      <c r="E492" s="13"/>
      <c r="F492" s="245"/>
      <c r="G492" s="268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</row>
  </sheetData>
  <mergeCells count="2">
    <mergeCell ref="B307:D307"/>
    <mergeCell ref="B369:D369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3283-EB77-4E15-B1D3-74602654F5D5}">
  <dimension ref="A1:L259"/>
  <sheetViews>
    <sheetView workbookViewId="0">
      <selection activeCell="N1" sqref="N1"/>
    </sheetView>
  </sheetViews>
  <sheetFormatPr defaultRowHeight="15"/>
  <cols>
    <col min="1" max="1" width="3.7109375" customWidth="1"/>
    <col min="6" max="6" width="6.140625" customWidth="1"/>
  </cols>
  <sheetData>
    <row r="1" spans="1:12">
      <c r="A1" s="123" t="s">
        <v>633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8">
      <c r="A3" s="273" t="s">
        <v>592</v>
      </c>
      <c r="B3" s="273"/>
      <c r="C3" s="273"/>
      <c r="D3" s="273"/>
      <c r="E3" s="170"/>
      <c r="F3" s="123"/>
      <c r="G3" s="273" t="s">
        <v>122</v>
      </c>
      <c r="H3" s="259"/>
      <c r="I3" s="259"/>
      <c r="J3" s="162"/>
      <c r="K3" s="123"/>
      <c r="L3" s="123"/>
    </row>
    <row r="4" spans="1:12" ht="16.5">
      <c r="A4" s="162"/>
      <c r="B4" s="162"/>
      <c r="C4" s="162"/>
      <c r="D4" s="162"/>
      <c r="E4" s="162"/>
      <c r="F4" s="162"/>
      <c r="G4" s="257"/>
      <c r="H4" s="162"/>
      <c r="I4" s="162"/>
      <c r="J4" s="162"/>
      <c r="K4" s="162"/>
      <c r="L4" s="123"/>
    </row>
    <row r="5" spans="1:12">
      <c r="A5" s="119">
        <v>1</v>
      </c>
      <c r="B5" s="373" t="s">
        <v>257</v>
      </c>
      <c r="C5" s="374"/>
      <c r="D5" s="375"/>
      <c r="E5" s="121"/>
      <c r="F5" s="163"/>
      <c r="G5" s="274">
        <v>1</v>
      </c>
      <c r="H5" s="396" t="s">
        <v>205</v>
      </c>
      <c r="I5" s="397"/>
      <c r="J5" s="398"/>
      <c r="K5" s="120"/>
      <c r="L5" s="123"/>
    </row>
    <row r="6" spans="1:12">
      <c r="A6" s="119">
        <v>2</v>
      </c>
      <c r="B6" s="120" t="s">
        <v>325</v>
      </c>
      <c r="C6" s="157"/>
      <c r="D6" s="158"/>
      <c r="E6" s="121"/>
      <c r="F6" s="163"/>
      <c r="G6" s="274">
        <v>2</v>
      </c>
      <c r="H6" s="396" t="s">
        <v>321</v>
      </c>
      <c r="I6" s="397"/>
      <c r="J6" s="398"/>
      <c r="K6" s="120"/>
      <c r="L6" s="123"/>
    </row>
    <row r="7" spans="1:12">
      <c r="A7" s="119">
        <v>3</v>
      </c>
      <c r="B7" s="120" t="s">
        <v>350</v>
      </c>
      <c r="C7" s="157"/>
      <c r="D7" s="158"/>
      <c r="E7" s="121"/>
      <c r="F7" s="163"/>
      <c r="G7" s="274">
        <v>3</v>
      </c>
      <c r="H7" s="396" t="s">
        <v>331</v>
      </c>
      <c r="I7" s="397"/>
      <c r="J7" s="398"/>
      <c r="K7" s="120"/>
      <c r="L7" s="123"/>
    </row>
    <row r="8" spans="1:12">
      <c r="A8" s="119">
        <v>4</v>
      </c>
      <c r="B8" s="120" t="s">
        <v>351</v>
      </c>
      <c r="C8" s="157"/>
      <c r="D8" s="158"/>
      <c r="E8" s="121"/>
      <c r="F8" s="163"/>
      <c r="G8" s="274">
        <v>4</v>
      </c>
      <c r="H8" s="373" t="s">
        <v>374</v>
      </c>
      <c r="I8" s="394"/>
      <c r="J8" s="395"/>
      <c r="K8" s="120"/>
      <c r="L8" s="123"/>
    </row>
    <row r="9" spans="1:12">
      <c r="A9" s="119">
        <v>5</v>
      </c>
      <c r="B9" s="120" t="s">
        <v>353</v>
      </c>
      <c r="C9" s="157"/>
      <c r="D9" s="158"/>
      <c r="E9" s="121"/>
      <c r="F9" s="163"/>
      <c r="G9" s="274">
        <v>5</v>
      </c>
      <c r="H9" s="373" t="s">
        <v>449</v>
      </c>
      <c r="I9" s="394"/>
      <c r="J9" s="395"/>
      <c r="K9" s="145"/>
      <c r="L9" s="123"/>
    </row>
    <row r="10" spans="1:12">
      <c r="A10" s="119">
        <v>6</v>
      </c>
      <c r="B10" s="120" t="s">
        <v>430</v>
      </c>
      <c r="C10" s="157"/>
      <c r="D10" s="158"/>
      <c r="E10" s="121"/>
      <c r="F10" s="163"/>
      <c r="G10" s="274">
        <v>6</v>
      </c>
      <c r="H10" s="373" t="s">
        <v>510</v>
      </c>
      <c r="I10" s="394"/>
      <c r="J10" s="395"/>
      <c r="K10" s="120"/>
      <c r="L10" s="123"/>
    </row>
    <row r="11" spans="1:12">
      <c r="A11" s="121">
        <v>7</v>
      </c>
      <c r="B11" s="120" t="s">
        <v>549</v>
      </c>
      <c r="C11" s="157"/>
      <c r="D11" s="158"/>
      <c r="E11" s="121"/>
      <c r="F11" s="163"/>
      <c r="G11" s="274">
        <v>7</v>
      </c>
      <c r="H11" s="373" t="s">
        <v>535</v>
      </c>
      <c r="I11" s="394"/>
      <c r="J11" s="395"/>
      <c r="K11" s="120"/>
      <c r="L11" s="123"/>
    </row>
    <row r="12" spans="1:12">
      <c r="A12" s="121">
        <v>8</v>
      </c>
      <c r="B12" s="240" t="s">
        <v>472</v>
      </c>
      <c r="C12" s="220"/>
      <c r="D12" s="221"/>
      <c r="E12" s="121"/>
      <c r="F12" s="163"/>
      <c r="G12" s="274">
        <v>8</v>
      </c>
      <c r="H12" s="120" t="s">
        <v>391</v>
      </c>
      <c r="I12" s="157"/>
      <c r="J12" s="158"/>
      <c r="K12" s="120"/>
      <c r="L12" s="123"/>
    </row>
    <row r="13" spans="1:12">
      <c r="A13" s="121">
        <v>9</v>
      </c>
      <c r="B13" s="120" t="s">
        <v>534</v>
      </c>
      <c r="C13" s="157"/>
      <c r="D13" s="158"/>
      <c r="E13" s="121"/>
      <c r="F13" s="163"/>
      <c r="G13" s="274">
        <v>9</v>
      </c>
      <c r="H13" s="373" t="s">
        <v>560</v>
      </c>
      <c r="I13" s="394"/>
      <c r="J13" s="395"/>
      <c r="K13" s="275"/>
      <c r="L13" s="123"/>
    </row>
    <row r="14" spans="1:1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8.75">
      <c r="A17" s="273" t="s">
        <v>74</v>
      </c>
      <c r="B17" s="259"/>
      <c r="C17" s="259"/>
      <c r="D17" s="162"/>
      <c r="E17" s="123"/>
      <c r="F17" s="257"/>
      <c r="G17" s="258" t="s">
        <v>0</v>
      </c>
      <c r="H17" s="259"/>
      <c r="I17" s="259"/>
      <c r="J17" s="162"/>
      <c r="K17" s="123"/>
      <c r="L17" s="123"/>
    </row>
    <row r="18" spans="1:12" ht="16.5">
      <c r="A18" s="257"/>
      <c r="B18" s="162"/>
      <c r="C18" s="162"/>
      <c r="D18" s="162"/>
      <c r="E18" s="162"/>
      <c r="F18" s="123"/>
      <c r="G18" s="257"/>
      <c r="H18" s="162"/>
      <c r="I18" s="162"/>
      <c r="J18" s="162"/>
      <c r="K18" s="162"/>
      <c r="L18" s="123"/>
    </row>
    <row r="19" spans="1:12">
      <c r="A19" s="274">
        <v>1</v>
      </c>
      <c r="B19" s="120" t="s">
        <v>250</v>
      </c>
      <c r="C19" s="124"/>
      <c r="D19" s="125"/>
      <c r="E19" s="120"/>
      <c r="F19" s="123"/>
      <c r="G19" s="274">
        <v>1</v>
      </c>
      <c r="H19" s="164" t="s">
        <v>445</v>
      </c>
      <c r="I19" s="165"/>
      <c r="J19" s="166"/>
      <c r="K19" s="276"/>
      <c r="L19" s="123"/>
    </row>
    <row r="20" spans="1:12">
      <c r="A20" s="274">
        <v>2</v>
      </c>
      <c r="B20" s="120" t="s">
        <v>369</v>
      </c>
      <c r="C20" s="157"/>
      <c r="D20" s="158"/>
      <c r="E20" s="120"/>
      <c r="F20" s="123"/>
      <c r="G20" s="274">
        <v>2</v>
      </c>
      <c r="H20" s="120" t="s">
        <v>248</v>
      </c>
      <c r="I20" s="124"/>
      <c r="J20" s="125"/>
      <c r="K20" s="276"/>
      <c r="L20" s="123"/>
    </row>
    <row r="21" spans="1:12">
      <c r="A21" s="274">
        <v>3</v>
      </c>
      <c r="B21" s="120" t="s">
        <v>437</v>
      </c>
      <c r="C21" s="157"/>
      <c r="D21" s="158"/>
      <c r="E21" s="120"/>
      <c r="F21" s="123"/>
      <c r="G21" s="274">
        <v>3</v>
      </c>
      <c r="H21" s="120" t="s">
        <v>249</v>
      </c>
      <c r="I21" s="124"/>
      <c r="J21" s="125"/>
      <c r="K21" s="164"/>
      <c r="L21" s="123"/>
    </row>
    <row r="22" spans="1:12">
      <c r="A22" s="274">
        <v>4</v>
      </c>
      <c r="B22" s="120" t="s">
        <v>503</v>
      </c>
      <c r="C22" s="124"/>
      <c r="D22" s="125"/>
      <c r="E22" s="120"/>
      <c r="F22" s="123"/>
      <c r="G22" s="274">
        <v>4</v>
      </c>
      <c r="H22" s="164" t="s">
        <v>251</v>
      </c>
      <c r="I22" s="165"/>
      <c r="J22" s="166"/>
      <c r="K22" s="164"/>
      <c r="L22" s="123"/>
    </row>
    <row r="23" spans="1:12">
      <c r="A23" s="274">
        <v>5</v>
      </c>
      <c r="B23" s="120" t="s">
        <v>508</v>
      </c>
      <c r="C23" s="124"/>
      <c r="D23" s="125"/>
      <c r="E23" s="120"/>
      <c r="F23" s="123"/>
      <c r="G23" s="274">
        <v>5</v>
      </c>
      <c r="H23" s="277" t="s">
        <v>332</v>
      </c>
      <c r="I23" s="278"/>
      <c r="J23" s="166"/>
      <c r="K23" s="120"/>
      <c r="L23" s="123"/>
    </row>
    <row r="24" spans="1:12">
      <c r="A24" s="274">
        <v>6</v>
      </c>
      <c r="B24" s="276" t="s">
        <v>509</v>
      </c>
      <c r="C24" s="213"/>
      <c r="D24" s="217"/>
      <c r="E24" s="120"/>
      <c r="F24" s="123"/>
      <c r="G24" s="274">
        <v>6</v>
      </c>
      <c r="H24" s="120" t="s">
        <v>282</v>
      </c>
      <c r="I24" s="157"/>
      <c r="J24" s="158"/>
      <c r="K24" s="120"/>
      <c r="L24" s="123"/>
    </row>
    <row r="25" spans="1:12">
      <c r="A25" s="274">
        <v>7</v>
      </c>
      <c r="B25" s="145" t="s">
        <v>521</v>
      </c>
      <c r="C25" s="146"/>
      <c r="D25" s="147"/>
      <c r="E25" s="120"/>
      <c r="F25" s="123"/>
      <c r="G25" s="274">
        <v>7</v>
      </c>
      <c r="H25" s="120" t="s">
        <v>434</v>
      </c>
      <c r="I25" s="124"/>
      <c r="J25" s="125"/>
      <c r="K25" s="120"/>
      <c r="L25" s="123"/>
    </row>
    <row r="26" spans="1:12">
      <c r="A26" s="274">
        <v>8</v>
      </c>
      <c r="B26" s="145" t="s">
        <v>526</v>
      </c>
      <c r="C26" s="146"/>
      <c r="D26" s="147"/>
      <c r="E26" s="120"/>
      <c r="F26" s="123"/>
      <c r="G26" s="274">
        <v>8</v>
      </c>
      <c r="H26" s="120" t="s">
        <v>435</v>
      </c>
      <c r="I26" s="124"/>
      <c r="J26" s="125"/>
      <c r="K26" s="120"/>
      <c r="L26" s="123"/>
    </row>
    <row r="27" spans="1:12">
      <c r="A27" s="274">
        <v>9</v>
      </c>
      <c r="B27" s="145" t="s">
        <v>554</v>
      </c>
      <c r="C27" s="146"/>
      <c r="D27" s="147"/>
      <c r="E27" s="145"/>
      <c r="F27" s="123"/>
      <c r="G27" s="274">
        <v>9</v>
      </c>
      <c r="H27" s="120" t="s">
        <v>280</v>
      </c>
      <c r="I27" s="157"/>
      <c r="J27" s="158"/>
      <c r="K27" s="120"/>
      <c r="L27" s="123"/>
    </row>
    <row r="28" spans="1:12">
      <c r="A28" s="274">
        <v>10</v>
      </c>
      <c r="B28" s="120" t="s">
        <v>337</v>
      </c>
      <c r="C28" s="124"/>
      <c r="D28" s="125"/>
      <c r="E28" s="120"/>
      <c r="F28" s="123"/>
      <c r="G28" s="274">
        <v>10</v>
      </c>
      <c r="H28" s="120" t="s">
        <v>279</v>
      </c>
      <c r="I28" s="157"/>
      <c r="J28" s="158"/>
      <c r="K28" s="120"/>
      <c r="L28" s="123"/>
    </row>
    <row r="29" spans="1:12">
      <c r="A29" s="123"/>
      <c r="B29" s="123"/>
      <c r="C29" s="123"/>
      <c r="D29" s="123"/>
      <c r="E29" s="123"/>
      <c r="F29" s="123"/>
      <c r="G29" s="274">
        <v>11</v>
      </c>
      <c r="H29" s="120" t="s">
        <v>611</v>
      </c>
      <c r="I29" s="124"/>
      <c r="J29" s="125"/>
      <c r="K29" s="119"/>
      <c r="L29" s="123"/>
    </row>
    <row r="30" spans="1:1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8">
      <c r="A32" s="258" t="s">
        <v>1</v>
      </c>
      <c r="B32" s="259"/>
      <c r="C32" s="259"/>
      <c r="D32" s="162"/>
      <c r="E32" s="123"/>
      <c r="F32" s="123"/>
      <c r="G32" s="258" t="s">
        <v>2</v>
      </c>
      <c r="H32" s="259"/>
      <c r="I32" s="259"/>
      <c r="J32" s="162"/>
      <c r="K32" s="123"/>
      <c r="L32" s="123"/>
    </row>
    <row r="33" spans="1:12" ht="16.5">
      <c r="A33" s="257"/>
      <c r="B33" s="162"/>
      <c r="C33" s="162"/>
      <c r="D33" s="162"/>
      <c r="E33" s="162"/>
      <c r="F33" s="123"/>
      <c r="G33" s="257"/>
      <c r="H33" s="162"/>
      <c r="I33" s="162"/>
      <c r="J33" s="162"/>
      <c r="K33" s="162"/>
      <c r="L33" s="123"/>
    </row>
    <row r="34" spans="1:12">
      <c r="A34" s="274">
        <v>1</v>
      </c>
      <c r="B34" s="164" t="s">
        <v>246</v>
      </c>
      <c r="C34" s="165"/>
      <c r="D34" s="166"/>
      <c r="E34" s="164"/>
      <c r="F34" s="123"/>
      <c r="G34" s="274">
        <v>1</v>
      </c>
      <c r="H34" s="120" t="s">
        <v>253</v>
      </c>
      <c r="I34" s="124"/>
      <c r="J34" s="125"/>
      <c r="K34" s="120"/>
      <c r="L34" s="123"/>
    </row>
    <row r="35" spans="1:12">
      <c r="A35" s="274">
        <v>2</v>
      </c>
      <c r="B35" s="164" t="s">
        <v>347</v>
      </c>
      <c r="C35" s="165"/>
      <c r="D35" s="166"/>
      <c r="E35" s="164"/>
      <c r="F35" s="123"/>
      <c r="G35" s="274">
        <v>2</v>
      </c>
      <c r="H35" s="120" t="s">
        <v>363</v>
      </c>
      <c r="I35" s="124"/>
      <c r="J35" s="125"/>
      <c r="K35" s="120"/>
      <c r="L35" s="123"/>
    </row>
    <row r="36" spans="1:12">
      <c r="A36" s="274">
        <v>3</v>
      </c>
      <c r="B36" s="120" t="s">
        <v>348</v>
      </c>
      <c r="C36" s="157"/>
      <c r="D36" s="158"/>
      <c r="E36" s="164"/>
      <c r="F36" s="123"/>
      <c r="G36" s="274">
        <v>3</v>
      </c>
      <c r="H36" s="120" t="s">
        <v>442</v>
      </c>
      <c r="I36" s="124"/>
      <c r="J36" s="125"/>
      <c r="K36" s="120"/>
      <c r="L36" s="123"/>
    </row>
    <row r="37" spans="1:12">
      <c r="A37" s="274">
        <v>4</v>
      </c>
      <c r="B37" s="123" t="s">
        <v>538</v>
      </c>
      <c r="C37" s="162"/>
      <c r="D37" s="162"/>
      <c r="E37" s="164"/>
      <c r="F37" s="123"/>
      <c r="G37" s="274">
        <v>4</v>
      </c>
      <c r="H37" s="120" t="s">
        <v>443</v>
      </c>
      <c r="I37" s="124"/>
      <c r="J37" s="125"/>
      <c r="K37" s="120"/>
      <c r="L37" s="123"/>
    </row>
    <row r="38" spans="1:12">
      <c r="A38" s="274">
        <v>5</v>
      </c>
      <c r="B38" s="120" t="s">
        <v>242</v>
      </c>
      <c r="C38" s="157"/>
      <c r="D38" s="158"/>
      <c r="E38" s="145"/>
      <c r="F38" s="123"/>
      <c r="G38" s="274">
        <v>5</v>
      </c>
      <c r="H38" s="120" t="s">
        <v>501</v>
      </c>
      <c r="I38" s="124"/>
      <c r="J38" s="125"/>
      <c r="K38" s="120"/>
      <c r="L38" s="123"/>
    </row>
    <row r="39" spans="1:12">
      <c r="A39" s="274">
        <v>6</v>
      </c>
      <c r="B39" s="164" t="s">
        <v>403</v>
      </c>
      <c r="C39" s="165"/>
      <c r="D39" s="166"/>
      <c r="E39" s="164"/>
      <c r="F39" s="123"/>
      <c r="G39" s="274">
        <v>6</v>
      </c>
      <c r="H39" s="279" t="s">
        <v>527</v>
      </c>
      <c r="I39" s="162"/>
      <c r="J39" s="138"/>
      <c r="K39" s="164"/>
      <c r="L39" s="123"/>
    </row>
    <row r="40" spans="1:12">
      <c r="A40" s="274">
        <v>7</v>
      </c>
      <c r="B40" s="164" t="s">
        <v>404</v>
      </c>
      <c r="C40" s="165"/>
      <c r="D40" s="166"/>
      <c r="E40" s="164"/>
      <c r="F40" s="123"/>
      <c r="G40" s="274">
        <v>7</v>
      </c>
      <c r="H40" s="120" t="s">
        <v>528</v>
      </c>
      <c r="I40" s="124"/>
      <c r="J40" s="125"/>
      <c r="K40" s="120"/>
      <c r="L40" s="123"/>
    </row>
    <row r="41" spans="1:12">
      <c r="A41" s="274">
        <v>8</v>
      </c>
      <c r="B41" s="164" t="s">
        <v>476</v>
      </c>
      <c r="C41" s="165"/>
      <c r="D41" s="166"/>
      <c r="E41" s="164"/>
      <c r="F41" s="123"/>
      <c r="G41" s="274">
        <v>8</v>
      </c>
      <c r="H41" s="120" t="s">
        <v>581</v>
      </c>
      <c r="I41" s="124"/>
      <c r="J41" s="125"/>
      <c r="K41" s="120"/>
      <c r="L41" s="123"/>
    </row>
    <row r="42" spans="1:12">
      <c r="A42" s="274">
        <v>9</v>
      </c>
      <c r="B42" s="120" t="s">
        <v>539</v>
      </c>
      <c r="C42" s="124"/>
      <c r="D42" s="125"/>
      <c r="E42" s="120"/>
      <c r="F42" s="123"/>
      <c r="G42" s="274">
        <v>9</v>
      </c>
      <c r="H42" s="120" t="s">
        <v>582</v>
      </c>
      <c r="I42" s="124"/>
      <c r="J42" s="125"/>
      <c r="K42" s="133"/>
      <c r="L42" s="123"/>
    </row>
    <row r="43" spans="1:12">
      <c r="A43" s="274">
        <v>10</v>
      </c>
      <c r="B43" s="120" t="s">
        <v>546</v>
      </c>
      <c r="C43" s="157"/>
      <c r="D43" s="158"/>
      <c r="E43" s="120"/>
      <c r="F43" s="123"/>
      <c r="G43" s="123"/>
      <c r="H43" s="123"/>
      <c r="I43" s="123"/>
      <c r="J43" s="123"/>
      <c r="K43" s="123"/>
      <c r="L43" s="123"/>
    </row>
    <row r="44" spans="1:1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2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1:12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12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ht="18.75">
      <c r="A51" s="162"/>
      <c r="B51" s="273" t="s">
        <v>599</v>
      </c>
      <c r="C51" s="273"/>
      <c r="D51" s="273"/>
      <c r="E51" s="273"/>
      <c r="F51" s="123"/>
      <c r="G51" s="257"/>
      <c r="H51" s="273" t="s">
        <v>4</v>
      </c>
      <c r="I51" s="259"/>
      <c r="J51" s="259"/>
      <c r="K51" s="162"/>
      <c r="L51" s="123"/>
    </row>
    <row r="52" spans="1:12" ht="16.5">
      <c r="A52" s="162"/>
      <c r="B52" s="162"/>
      <c r="C52" s="162"/>
      <c r="D52" s="162"/>
      <c r="E52" s="162"/>
      <c r="F52" s="123"/>
      <c r="G52" s="257"/>
      <c r="H52" s="162"/>
      <c r="I52" s="162"/>
      <c r="J52" s="162"/>
      <c r="K52" s="162"/>
      <c r="L52" s="123"/>
    </row>
    <row r="53" spans="1:12">
      <c r="A53" s="169">
        <v>1</v>
      </c>
      <c r="B53" s="120" t="s">
        <v>324</v>
      </c>
      <c r="C53" s="124"/>
      <c r="D53" s="125"/>
      <c r="E53" s="120"/>
      <c r="F53" s="123"/>
      <c r="G53" s="274">
        <v>1</v>
      </c>
      <c r="H53" s="164" t="s">
        <v>500</v>
      </c>
      <c r="I53" s="165"/>
      <c r="J53" s="166"/>
      <c r="K53" s="280"/>
      <c r="L53" s="123"/>
    </row>
    <row r="54" spans="1:12">
      <c r="A54" s="169">
        <v>2</v>
      </c>
      <c r="B54" s="120" t="s">
        <v>327</v>
      </c>
      <c r="C54" s="124"/>
      <c r="D54" s="125"/>
      <c r="E54" s="120"/>
      <c r="F54" s="123"/>
      <c r="G54" s="274">
        <v>2</v>
      </c>
      <c r="H54" s="120" t="s">
        <v>322</v>
      </c>
      <c r="I54" s="157"/>
      <c r="J54" s="158"/>
      <c r="K54" s="121"/>
      <c r="L54" s="123"/>
    </row>
    <row r="55" spans="1:12">
      <c r="A55" s="169">
        <v>3</v>
      </c>
      <c r="B55" s="120" t="s">
        <v>334</v>
      </c>
      <c r="C55" s="157"/>
      <c r="D55" s="158"/>
      <c r="E55" s="120"/>
      <c r="F55" s="123"/>
      <c r="G55" s="274">
        <v>3</v>
      </c>
      <c r="H55" s="120" t="s">
        <v>342</v>
      </c>
      <c r="I55" s="157"/>
      <c r="J55" s="158"/>
      <c r="K55" s="121"/>
      <c r="L55" s="123"/>
    </row>
    <row r="56" spans="1:12">
      <c r="A56" s="169">
        <v>4</v>
      </c>
      <c r="B56" s="120" t="s">
        <v>336</v>
      </c>
      <c r="C56" s="157"/>
      <c r="D56" s="158"/>
      <c r="E56" s="120"/>
      <c r="F56" s="123"/>
      <c r="G56" s="274">
        <v>4</v>
      </c>
      <c r="H56" s="120" t="s">
        <v>586</v>
      </c>
      <c r="I56" s="124"/>
      <c r="J56" s="125"/>
      <c r="K56" s="163"/>
      <c r="L56" s="123"/>
    </row>
    <row r="57" spans="1:12">
      <c r="A57" s="169">
        <v>5</v>
      </c>
      <c r="B57" s="120" t="s">
        <v>379</v>
      </c>
      <c r="C57" s="157"/>
      <c r="D57" s="158"/>
      <c r="E57" s="120"/>
      <c r="F57" s="123"/>
      <c r="G57" s="274">
        <v>5</v>
      </c>
      <c r="H57" s="120" t="s">
        <v>281</v>
      </c>
      <c r="I57" s="157"/>
      <c r="J57" s="158"/>
      <c r="K57" s="121"/>
      <c r="L57" s="123"/>
    </row>
    <row r="58" spans="1:12">
      <c r="A58" s="169">
        <v>6</v>
      </c>
      <c r="B58" s="120" t="s">
        <v>427</v>
      </c>
      <c r="C58" s="157"/>
      <c r="D58" s="158"/>
      <c r="E58" s="120"/>
      <c r="F58" s="123"/>
      <c r="G58" s="274">
        <v>6</v>
      </c>
      <c r="H58" s="120" t="s">
        <v>335</v>
      </c>
      <c r="I58" s="157"/>
      <c r="J58" s="158"/>
      <c r="K58" s="121"/>
      <c r="L58" s="123"/>
    </row>
    <row r="59" spans="1:12">
      <c r="A59" s="169">
        <v>7</v>
      </c>
      <c r="B59" s="120" t="s">
        <v>428</v>
      </c>
      <c r="C59" s="157"/>
      <c r="D59" s="158"/>
      <c r="E59" s="120"/>
      <c r="F59" s="123"/>
      <c r="G59" s="274">
        <v>7</v>
      </c>
      <c r="H59" s="164" t="s">
        <v>346</v>
      </c>
      <c r="I59" s="165"/>
      <c r="J59" s="166"/>
      <c r="K59" s="121"/>
      <c r="L59" s="123"/>
    </row>
    <row r="60" spans="1:12">
      <c r="A60" s="169">
        <v>8</v>
      </c>
      <c r="B60" s="120" t="s">
        <v>453</v>
      </c>
      <c r="C60" s="157"/>
      <c r="D60" s="158"/>
      <c r="E60" s="120"/>
      <c r="F60" s="123"/>
      <c r="G60" s="274">
        <v>8</v>
      </c>
      <c r="H60" s="164" t="s">
        <v>372</v>
      </c>
      <c r="I60" s="165"/>
      <c r="J60" s="166"/>
      <c r="K60" s="280"/>
      <c r="L60" s="123"/>
    </row>
    <row r="61" spans="1:12">
      <c r="A61" s="169">
        <v>9</v>
      </c>
      <c r="B61" s="276" t="s">
        <v>454</v>
      </c>
      <c r="C61" s="213"/>
      <c r="D61" s="217"/>
      <c r="E61" s="120"/>
      <c r="F61" s="123"/>
      <c r="G61" s="274">
        <v>9</v>
      </c>
      <c r="H61" s="120" t="s">
        <v>393</v>
      </c>
      <c r="I61" s="157"/>
      <c r="J61" s="158"/>
      <c r="K61" s="280"/>
      <c r="L61" s="123"/>
    </row>
    <row r="62" spans="1:12">
      <c r="A62" s="169">
        <v>10</v>
      </c>
      <c r="B62" s="145" t="s">
        <v>517</v>
      </c>
      <c r="C62" s="146"/>
      <c r="D62" s="147"/>
      <c r="E62" s="120"/>
      <c r="F62" s="123"/>
      <c r="G62" s="123"/>
      <c r="H62" s="123"/>
      <c r="I62" s="123"/>
      <c r="J62" s="123"/>
      <c r="K62" s="123"/>
      <c r="L62" s="123"/>
    </row>
    <row r="63" spans="1:12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1:12" ht="18">
      <c r="A66" s="273" t="s">
        <v>601</v>
      </c>
      <c r="B66" s="259"/>
      <c r="C66" s="259"/>
      <c r="D66" s="162"/>
      <c r="E66" s="123"/>
      <c r="F66" s="123"/>
      <c r="G66" s="273" t="s">
        <v>600</v>
      </c>
      <c r="H66" s="259"/>
      <c r="I66" s="259"/>
      <c r="J66" s="162"/>
      <c r="K66" s="123"/>
      <c r="L66" s="123"/>
    </row>
    <row r="67" spans="1:12" ht="16.5">
      <c r="A67" s="257"/>
      <c r="B67" s="162"/>
      <c r="C67" s="162"/>
      <c r="D67" s="162"/>
      <c r="E67" s="162"/>
      <c r="F67" s="123"/>
      <c r="G67" s="257"/>
      <c r="H67" s="162"/>
      <c r="I67" s="162"/>
      <c r="J67" s="162"/>
      <c r="K67" s="162"/>
      <c r="L67" s="123"/>
    </row>
    <row r="68" spans="1:12">
      <c r="A68" s="274">
        <v>1</v>
      </c>
      <c r="B68" s="164" t="s">
        <v>238</v>
      </c>
      <c r="C68" s="165"/>
      <c r="D68" s="166"/>
      <c r="E68" s="280"/>
      <c r="F68" s="123"/>
      <c r="G68" s="274">
        <v>1</v>
      </c>
      <c r="H68" s="120" t="s">
        <v>518</v>
      </c>
      <c r="I68" s="124"/>
      <c r="J68" s="125"/>
      <c r="K68" s="120"/>
      <c r="L68" s="123"/>
    </row>
    <row r="69" spans="1:12">
      <c r="A69" s="274">
        <v>2</v>
      </c>
      <c r="B69" s="120" t="s">
        <v>487</v>
      </c>
      <c r="C69" s="157"/>
      <c r="D69" s="158"/>
      <c r="E69" s="121"/>
      <c r="F69" s="123"/>
      <c r="G69" s="274">
        <v>2</v>
      </c>
      <c r="H69" s="120" t="s">
        <v>237</v>
      </c>
      <c r="I69" s="124"/>
      <c r="J69" s="125"/>
      <c r="K69" s="120"/>
      <c r="L69" s="123"/>
    </row>
    <row r="70" spans="1:12">
      <c r="A70" s="274">
        <v>3</v>
      </c>
      <c r="B70" s="120" t="s">
        <v>505</v>
      </c>
      <c r="C70" s="157"/>
      <c r="D70" s="158"/>
      <c r="E70" s="121"/>
      <c r="F70" s="123"/>
      <c r="G70" s="274">
        <v>3</v>
      </c>
      <c r="H70" s="120" t="s">
        <v>252</v>
      </c>
      <c r="I70" s="124"/>
      <c r="J70" s="125"/>
      <c r="K70" s="120"/>
      <c r="L70" s="123"/>
    </row>
    <row r="71" spans="1:12">
      <c r="A71" s="274">
        <v>4</v>
      </c>
      <c r="B71" s="164" t="s">
        <v>323</v>
      </c>
      <c r="C71" s="165"/>
      <c r="D71" s="166"/>
      <c r="E71" s="280"/>
      <c r="F71" s="123"/>
      <c r="G71" s="274">
        <v>4</v>
      </c>
      <c r="H71" s="120" t="s">
        <v>236</v>
      </c>
      <c r="I71" s="124"/>
      <c r="J71" s="125"/>
      <c r="K71" s="120"/>
      <c r="L71" s="123"/>
    </row>
    <row r="72" spans="1:12">
      <c r="A72" s="274">
        <v>5</v>
      </c>
      <c r="B72" s="120" t="s">
        <v>354</v>
      </c>
      <c r="C72" s="157"/>
      <c r="D72" s="158"/>
      <c r="E72" s="121"/>
      <c r="F72" s="123"/>
      <c r="G72" s="274">
        <v>5</v>
      </c>
      <c r="H72" s="120" t="s">
        <v>232</v>
      </c>
      <c r="I72" s="124"/>
      <c r="J72" s="125"/>
      <c r="K72" s="120"/>
      <c r="L72" s="123"/>
    </row>
    <row r="73" spans="1:12">
      <c r="A73" s="274">
        <v>6</v>
      </c>
      <c r="B73" s="120" t="s">
        <v>355</v>
      </c>
      <c r="C73" s="157"/>
      <c r="D73" s="158"/>
      <c r="E73" s="121"/>
      <c r="F73" s="123"/>
      <c r="G73" s="274">
        <v>6</v>
      </c>
      <c r="H73" s="120" t="s">
        <v>349</v>
      </c>
      <c r="I73" s="124"/>
      <c r="J73" s="125"/>
      <c r="K73" s="120"/>
      <c r="L73" s="123"/>
    </row>
    <row r="74" spans="1:12">
      <c r="A74" s="274">
        <v>7</v>
      </c>
      <c r="B74" s="120" t="s">
        <v>245</v>
      </c>
      <c r="C74" s="124"/>
      <c r="D74" s="125"/>
      <c r="E74" s="121"/>
      <c r="F74" s="123"/>
      <c r="G74" s="274">
        <v>7</v>
      </c>
      <c r="H74" s="120" t="s">
        <v>431</v>
      </c>
      <c r="I74" s="124"/>
      <c r="J74" s="125"/>
      <c r="K74" s="120"/>
      <c r="L74" s="123"/>
    </row>
    <row r="75" spans="1:12">
      <c r="A75" s="274">
        <v>8</v>
      </c>
      <c r="B75" s="120" t="s">
        <v>544</v>
      </c>
      <c r="C75" s="157"/>
      <c r="D75" s="158"/>
      <c r="E75" s="121"/>
      <c r="F75" s="123"/>
      <c r="G75" s="274">
        <v>8</v>
      </c>
      <c r="H75" s="120" t="s">
        <v>432</v>
      </c>
      <c r="I75" s="124"/>
      <c r="J75" s="125"/>
      <c r="K75" s="120"/>
      <c r="L75" s="123"/>
    </row>
    <row r="76" spans="1:12">
      <c r="A76" s="274">
        <v>9</v>
      </c>
      <c r="B76" s="164" t="s">
        <v>233</v>
      </c>
      <c r="C76" s="165"/>
      <c r="D76" s="166"/>
      <c r="E76" s="121"/>
      <c r="F76" s="123"/>
      <c r="G76" s="274">
        <v>9</v>
      </c>
      <c r="H76" s="120" t="s">
        <v>433</v>
      </c>
      <c r="I76" s="124"/>
      <c r="J76" s="125"/>
      <c r="K76" s="145"/>
      <c r="L76" s="123"/>
    </row>
    <row r="77" spans="1:12">
      <c r="A77" s="274">
        <v>10</v>
      </c>
      <c r="B77" s="164" t="s">
        <v>243</v>
      </c>
      <c r="C77" s="165"/>
      <c r="D77" s="166"/>
      <c r="E77" s="121"/>
      <c r="F77" s="123"/>
      <c r="G77" s="274">
        <v>10</v>
      </c>
      <c r="H77" s="120" t="s">
        <v>506</v>
      </c>
      <c r="I77" s="124"/>
      <c r="J77" s="125"/>
      <c r="K77" s="120"/>
      <c r="L77" s="123"/>
    </row>
    <row r="78" spans="1:1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1:1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1:1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1:12" ht="18">
      <c r="A81" s="273" t="s">
        <v>32</v>
      </c>
      <c r="B81" s="259"/>
      <c r="C81" s="259"/>
      <c r="D81" s="162"/>
      <c r="E81" s="123"/>
      <c r="F81" s="162"/>
      <c r="G81" s="273" t="s">
        <v>209</v>
      </c>
      <c r="H81" s="259"/>
      <c r="I81" s="259"/>
      <c r="J81" s="123"/>
      <c r="K81" s="273"/>
      <c r="L81" s="123"/>
    </row>
    <row r="82" spans="1:12" ht="16.5">
      <c r="A82" s="257"/>
      <c r="B82" s="162"/>
      <c r="C82" s="162"/>
      <c r="D82" s="162"/>
      <c r="E82" s="162"/>
      <c r="F82" s="123"/>
      <c r="G82" s="162"/>
      <c r="H82" s="162"/>
      <c r="I82" s="162"/>
      <c r="J82" s="162"/>
      <c r="K82" s="162"/>
      <c r="L82" s="123"/>
    </row>
    <row r="83" spans="1:12">
      <c r="A83" s="274">
        <v>1</v>
      </c>
      <c r="B83" s="120" t="s">
        <v>247</v>
      </c>
      <c r="C83" s="124"/>
      <c r="D83" s="125"/>
      <c r="E83" s="280" t="s">
        <v>310</v>
      </c>
      <c r="F83" s="123"/>
      <c r="G83" s="119">
        <v>1</v>
      </c>
      <c r="H83" s="120" t="s">
        <v>329</v>
      </c>
      <c r="I83" s="157"/>
      <c r="J83" s="158"/>
      <c r="K83" s="121"/>
      <c r="L83" s="123"/>
    </row>
    <row r="84" spans="1:12">
      <c r="A84" s="274">
        <v>2</v>
      </c>
      <c r="B84" s="121" t="s">
        <v>315</v>
      </c>
      <c r="C84" s="119"/>
      <c r="D84" s="119"/>
      <c r="E84" s="280" t="s">
        <v>310</v>
      </c>
      <c r="F84" s="123"/>
      <c r="G84" s="119">
        <v>2</v>
      </c>
      <c r="H84" s="120" t="s">
        <v>387</v>
      </c>
      <c r="I84" s="157"/>
      <c r="J84" s="158"/>
      <c r="K84" s="121"/>
      <c r="L84" s="123"/>
    </row>
    <row r="85" spans="1:12">
      <c r="A85" s="274">
        <v>3</v>
      </c>
      <c r="B85" s="120" t="s">
        <v>316</v>
      </c>
      <c r="C85" s="157"/>
      <c r="D85" s="158"/>
      <c r="E85" s="280" t="s">
        <v>310</v>
      </c>
      <c r="F85" s="123"/>
      <c r="G85" s="119">
        <v>3</v>
      </c>
      <c r="H85" s="120" t="s">
        <v>446</v>
      </c>
      <c r="I85" s="157"/>
      <c r="J85" s="158"/>
      <c r="K85" s="121"/>
      <c r="L85" s="123"/>
    </row>
    <row r="86" spans="1:12">
      <c r="A86" s="274">
        <v>4</v>
      </c>
      <c r="B86" s="120" t="s">
        <v>474</v>
      </c>
      <c r="C86" s="124"/>
      <c r="D86" s="125"/>
      <c r="E86" s="280" t="s">
        <v>310</v>
      </c>
      <c r="F86" s="123"/>
      <c r="G86" s="119">
        <v>4</v>
      </c>
      <c r="H86" s="120" t="s">
        <v>447</v>
      </c>
      <c r="I86" s="157"/>
      <c r="J86" s="158"/>
      <c r="K86" s="121"/>
      <c r="L86" s="123"/>
    </row>
    <row r="87" spans="1:12">
      <c r="A87" s="274">
        <v>5</v>
      </c>
      <c r="B87" s="240" t="s">
        <v>501</v>
      </c>
      <c r="C87" s="220"/>
      <c r="D87" s="221"/>
      <c r="E87" s="280" t="s">
        <v>310</v>
      </c>
      <c r="F87" s="123"/>
      <c r="G87" s="119">
        <v>5</v>
      </c>
      <c r="H87" s="123" t="s">
        <v>523</v>
      </c>
      <c r="I87" s="162"/>
      <c r="J87" s="162"/>
      <c r="K87" s="121"/>
      <c r="L87" s="123"/>
    </row>
    <row r="88" spans="1:12">
      <c r="A88" s="274">
        <v>6</v>
      </c>
      <c r="B88" s="120" t="s">
        <v>588</v>
      </c>
      <c r="C88" s="157"/>
      <c r="D88" s="158"/>
      <c r="E88" s="280" t="s">
        <v>310</v>
      </c>
      <c r="F88" s="123"/>
      <c r="G88" s="119">
        <v>6</v>
      </c>
      <c r="H88" s="120" t="s">
        <v>499</v>
      </c>
      <c r="I88" s="157"/>
      <c r="J88" s="158"/>
      <c r="K88" s="121"/>
      <c r="L88" s="123"/>
    </row>
    <row r="89" spans="1:12">
      <c r="A89" s="123"/>
      <c r="B89" s="123"/>
      <c r="C89" s="123"/>
      <c r="D89" s="123"/>
      <c r="E89" s="123"/>
      <c r="F89" s="123"/>
      <c r="G89" s="121">
        <v>7</v>
      </c>
      <c r="H89" s="120" t="s">
        <v>556</v>
      </c>
      <c r="I89" s="157"/>
      <c r="J89" s="158"/>
      <c r="K89" s="121"/>
      <c r="L89" s="123"/>
    </row>
    <row r="90" spans="1:12">
      <c r="A90" s="123"/>
      <c r="B90" s="123"/>
      <c r="C90" s="123"/>
      <c r="D90" s="123"/>
      <c r="E90" s="123"/>
      <c r="F90" s="123"/>
      <c r="G90" s="121">
        <v>8</v>
      </c>
      <c r="H90" s="120" t="s">
        <v>575</v>
      </c>
      <c r="I90" s="157"/>
      <c r="J90" s="158"/>
      <c r="K90" s="121"/>
      <c r="L90" s="123"/>
    </row>
    <row r="91" spans="1:12">
      <c r="A91" s="123"/>
      <c r="B91" s="123"/>
      <c r="C91" s="123"/>
      <c r="D91" s="123"/>
      <c r="E91" s="123"/>
      <c r="F91" s="123"/>
      <c r="G91" s="121">
        <v>9</v>
      </c>
      <c r="H91" s="120" t="s">
        <v>576</v>
      </c>
      <c r="I91" s="157"/>
      <c r="J91" s="158"/>
      <c r="K91" s="121"/>
      <c r="L91" s="123"/>
    </row>
    <row r="92" spans="1:12">
      <c r="A92" s="123"/>
      <c r="B92" s="123"/>
      <c r="C92" s="123"/>
      <c r="D92" s="123"/>
      <c r="E92" s="123"/>
      <c r="F92" s="123"/>
      <c r="G92" s="121">
        <v>10</v>
      </c>
      <c r="H92" s="120" t="s">
        <v>388</v>
      </c>
      <c r="I92" s="124"/>
      <c r="J92" s="125"/>
      <c r="K92" s="119"/>
      <c r="L92" s="123"/>
    </row>
    <row r="93" spans="1:1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1:1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1:1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1:1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1:1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1:1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1:1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1:12" ht="18.75">
      <c r="A100" s="258" t="s">
        <v>5</v>
      </c>
      <c r="B100" s="259"/>
      <c r="C100" s="259"/>
      <c r="D100" s="162"/>
      <c r="E100" s="123"/>
      <c r="F100" s="257"/>
      <c r="G100" s="258" t="s">
        <v>6</v>
      </c>
      <c r="H100" s="259"/>
      <c r="I100" s="259"/>
      <c r="J100" s="123"/>
      <c r="K100" s="162"/>
      <c r="L100" s="123"/>
    </row>
    <row r="101" spans="1:12" ht="16.5">
      <c r="A101" s="257"/>
      <c r="B101" s="162"/>
      <c r="C101" s="162"/>
      <c r="D101" s="162"/>
      <c r="E101" s="162"/>
      <c r="F101" s="123"/>
      <c r="G101" s="257"/>
      <c r="H101" s="162"/>
      <c r="I101" s="162"/>
      <c r="J101" s="162"/>
      <c r="K101" s="162"/>
      <c r="L101" s="123"/>
    </row>
    <row r="102" spans="1:12">
      <c r="A102" s="274">
        <v>1</v>
      </c>
      <c r="B102" s="120" t="s">
        <v>305</v>
      </c>
      <c r="C102" s="124"/>
      <c r="D102" s="125"/>
      <c r="E102" s="121"/>
      <c r="F102" s="123"/>
      <c r="G102" s="274">
        <v>1</v>
      </c>
      <c r="H102" s="120" t="s">
        <v>239</v>
      </c>
      <c r="I102" s="157"/>
      <c r="J102" s="158"/>
      <c r="K102" s="121"/>
      <c r="L102" s="123"/>
    </row>
    <row r="103" spans="1:12">
      <c r="A103" s="274">
        <v>2</v>
      </c>
      <c r="B103" s="120" t="s">
        <v>306</v>
      </c>
      <c r="C103" s="124"/>
      <c r="D103" s="125"/>
      <c r="E103" s="132"/>
      <c r="F103" s="123"/>
      <c r="G103" s="274">
        <v>2</v>
      </c>
      <c r="H103" s="120" t="s">
        <v>240</v>
      </c>
      <c r="I103" s="157"/>
      <c r="J103" s="158"/>
      <c r="K103" s="121"/>
      <c r="L103" s="123"/>
    </row>
    <row r="104" spans="1:12">
      <c r="A104" s="274">
        <v>3</v>
      </c>
      <c r="B104" s="120" t="s">
        <v>482</v>
      </c>
      <c r="C104" s="124"/>
      <c r="D104" s="125"/>
      <c r="E104" s="121"/>
      <c r="F104" s="123"/>
      <c r="G104" s="274">
        <v>3</v>
      </c>
      <c r="H104" s="164" t="s">
        <v>624</v>
      </c>
      <c r="I104" s="165"/>
      <c r="J104" s="166"/>
      <c r="K104" s="121"/>
      <c r="L104" s="123"/>
    </row>
    <row r="105" spans="1:12">
      <c r="A105" s="274">
        <v>4</v>
      </c>
      <c r="B105" s="145" t="s">
        <v>255</v>
      </c>
      <c r="C105" s="146"/>
      <c r="D105" s="125"/>
      <c r="E105" s="121"/>
      <c r="F105" s="123"/>
      <c r="G105" s="274">
        <v>4</v>
      </c>
      <c r="H105" s="120" t="s">
        <v>254</v>
      </c>
      <c r="I105" s="157"/>
      <c r="J105" s="158"/>
      <c r="K105" s="121"/>
      <c r="L105" s="123"/>
    </row>
    <row r="106" spans="1:12">
      <c r="A106" s="274">
        <v>5</v>
      </c>
      <c r="B106" s="120" t="s">
        <v>288</v>
      </c>
      <c r="C106" s="124"/>
      <c r="D106" s="125"/>
      <c r="E106" s="121"/>
      <c r="F106" s="123"/>
      <c r="G106" s="274">
        <v>5</v>
      </c>
      <c r="H106" s="120" t="s">
        <v>326</v>
      </c>
      <c r="I106" s="157"/>
      <c r="J106" s="158"/>
      <c r="K106" s="121"/>
      <c r="L106" s="123"/>
    </row>
    <row r="107" spans="1:12">
      <c r="A107" s="274">
        <v>6</v>
      </c>
      <c r="B107" s="120" t="s">
        <v>328</v>
      </c>
      <c r="C107" s="124"/>
      <c r="D107" s="125"/>
      <c r="E107" s="121"/>
      <c r="F107" s="123"/>
      <c r="G107" s="274">
        <v>6</v>
      </c>
      <c r="H107" s="120" t="s">
        <v>412</v>
      </c>
      <c r="I107" s="157"/>
      <c r="J107" s="158"/>
      <c r="K107" s="121"/>
      <c r="L107" s="123"/>
    </row>
    <row r="108" spans="1:12">
      <c r="A108" s="274">
        <v>7</v>
      </c>
      <c r="B108" s="120" t="s">
        <v>330</v>
      </c>
      <c r="C108" s="124"/>
      <c r="D108" s="125"/>
      <c r="E108" s="121"/>
      <c r="F108" s="123"/>
      <c r="G108" s="274">
        <v>7</v>
      </c>
      <c r="H108" s="145" t="s">
        <v>481</v>
      </c>
      <c r="I108" s="146"/>
      <c r="J108" s="147"/>
      <c r="K108" s="121"/>
      <c r="L108" s="123"/>
    </row>
    <row r="109" spans="1:12">
      <c r="A109" s="274">
        <v>8</v>
      </c>
      <c r="B109" s="240" t="s">
        <v>333</v>
      </c>
      <c r="C109" s="124"/>
      <c r="D109" s="125"/>
      <c r="E109" s="121"/>
      <c r="F109" s="123"/>
      <c r="G109" s="274">
        <v>8</v>
      </c>
      <c r="H109" s="164" t="s">
        <v>480</v>
      </c>
      <c r="I109" s="165"/>
      <c r="J109" s="166"/>
      <c r="K109" s="280"/>
      <c r="L109" s="123"/>
    </row>
    <row r="110" spans="1:12">
      <c r="A110" s="123"/>
      <c r="B110" s="123"/>
      <c r="C110" s="123"/>
      <c r="D110" s="123"/>
      <c r="E110" s="123"/>
      <c r="F110" s="123"/>
      <c r="G110" s="274">
        <v>9</v>
      </c>
      <c r="H110" s="164" t="s">
        <v>244</v>
      </c>
      <c r="I110" s="165"/>
      <c r="J110" s="166"/>
      <c r="K110" s="280"/>
      <c r="L110" s="123"/>
    </row>
    <row r="111" spans="1:12">
      <c r="A111" s="123"/>
      <c r="B111" s="123"/>
      <c r="C111" s="123"/>
      <c r="D111" s="123"/>
      <c r="E111" s="123"/>
      <c r="F111" s="123"/>
      <c r="G111" s="274">
        <v>10</v>
      </c>
      <c r="H111" s="145" t="s">
        <v>573</v>
      </c>
      <c r="I111" s="146"/>
      <c r="J111" s="147"/>
      <c r="K111" s="132"/>
      <c r="L111" s="123"/>
    </row>
    <row r="112" spans="1:12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1:12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1:12" ht="18.75">
      <c r="A114" s="257"/>
      <c r="B114" s="258" t="s">
        <v>7</v>
      </c>
      <c r="C114" s="259"/>
      <c r="D114" s="259"/>
      <c r="E114" s="162"/>
      <c r="F114" s="123"/>
      <c r="G114" s="257"/>
      <c r="H114" s="258" t="s">
        <v>8</v>
      </c>
      <c r="I114" s="259"/>
      <c r="J114" s="259"/>
      <c r="K114" s="162"/>
      <c r="L114" s="123"/>
    </row>
    <row r="115" spans="1:12" ht="16.5">
      <c r="A115" s="257"/>
      <c r="B115" s="162"/>
      <c r="C115" s="162"/>
      <c r="D115" s="162"/>
      <c r="E115" s="162"/>
      <c r="F115" s="123"/>
      <c r="G115" s="257"/>
      <c r="H115" s="162"/>
      <c r="I115" s="162"/>
      <c r="J115" s="162"/>
      <c r="K115" s="162"/>
      <c r="L115" s="123"/>
    </row>
    <row r="116" spans="1:12">
      <c r="A116" s="274">
        <v>1</v>
      </c>
      <c r="B116" s="120" t="s">
        <v>444</v>
      </c>
      <c r="C116" s="157"/>
      <c r="D116" s="158"/>
      <c r="E116" s="281"/>
      <c r="F116" s="123"/>
      <c r="G116" s="274">
        <v>1</v>
      </c>
      <c r="H116" s="120" t="s">
        <v>241</v>
      </c>
      <c r="I116" s="157"/>
      <c r="J116" s="158"/>
      <c r="K116" s="121"/>
      <c r="L116" s="123"/>
    </row>
    <row r="117" spans="1:12">
      <c r="A117" s="274">
        <v>2</v>
      </c>
      <c r="B117" s="120" t="s">
        <v>367</v>
      </c>
      <c r="C117" s="157"/>
      <c r="D117" s="158"/>
      <c r="E117" s="121"/>
      <c r="F117" s="123"/>
      <c r="G117" s="274">
        <v>2</v>
      </c>
      <c r="H117" s="120" t="s">
        <v>623</v>
      </c>
      <c r="I117" s="157"/>
      <c r="J117" s="158"/>
      <c r="K117" s="121"/>
      <c r="L117" s="123"/>
    </row>
    <row r="118" spans="1:12">
      <c r="A118" s="274">
        <v>3</v>
      </c>
      <c r="B118" s="145" t="s">
        <v>455</v>
      </c>
      <c r="C118" s="146"/>
      <c r="D118" s="147"/>
      <c r="E118" s="132"/>
      <c r="F118" s="123"/>
      <c r="G118" s="274">
        <v>3</v>
      </c>
      <c r="H118" s="120" t="s">
        <v>478</v>
      </c>
      <c r="I118" s="124"/>
      <c r="J118" s="125"/>
      <c r="K118" s="121"/>
      <c r="L118" s="123"/>
    </row>
    <row r="119" spans="1:12">
      <c r="A119" s="274">
        <v>4</v>
      </c>
      <c r="B119" s="120" t="s">
        <v>516</v>
      </c>
      <c r="C119" s="157"/>
      <c r="D119" s="158"/>
      <c r="E119" s="121"/>
      <c r="F119" s="123"/>
      <c r="G119" s="274">
        <v>4</v>
      </c>
      <c r="H119" s="396" t="s">
        <v>477</v>
      </c>
      <c r="I119" s="397"/>
      <c r="J119" s="398"/>
      <c r="K119" s="132"/>
      <c r="L119" s="123"/>
    </row>
    <row r="120" spans="1:12">
      <c r="A120" s="274">
        <v>5</v>
      </c>
      <c r="B120" s="120" t="s">
        <v>608</v>
      </c>
      <c r="C120" s="157"/>
      <c r="D120" s="158"/>
      <c r="E120" s="121"/>
      <c r="F120" s="123"/>
      <c r="G120" s="274">
        <v>5</v>
      </c>
      <c r="H120" s="120" t="s">
        <v>479</v>
      </c>
      <c r="I120" s="124"/>
      <c r="J120" s="125"/>
      <c r="K120" s="121"/>
      <c r="L120" s="123"/>
    </row>
    <row r="121" spans="1:12">
      <c r="A121" s="274">
        <v>6</v>
      </c>
      <c r="B121" s="120" t="s">
        <v>566</v>
      </c>
      <c r="C121" s="157"/>
      <c r="D121" s="158"/>
      <c r="E121" s="121"/>
      <c r="F121" s="123"/>
      <c r="G121" s="274">
        <v>6</v>
      </c>
      <c r="H121" s="120" t="s">
        <v>483</v>
      </c>
      <c r="I121" s="157"/>
      <c r="J121" s="158"/>
      <c r="K121" s="121"/>
      <c r="L121" s="123"/>
    </row>
    <row r="122" spans="1:12">
      <c r="A122" s="274">
        <v>7</v>
      </c>
      <c r="B122" s="120" t="s">
        <v>511</v>
      </c>
      <c r="C122" s="157"/>
      <c r="D122" s="158"/>
      <c r="E122" s="121"/>
      <c r="F122" s="123"/>
      <c r="G122" s="274">
        <v>7</v>
      </c>
      <c r="H122" s="145" t="s">
        <v>484</v>
      </c>
      <c r="I122" s="146"/>
      <c r="J122" s="147"/>
      <c r="K122" s="132"/>
      <c r="L122" s="123"/>
    </row>
    <row r="123" spans="1:12">
      <c r="A123" s="274">
        <v>8</v>
      </c>
      <c r="B123" s="120" t="s">
        <v>567</v>
      </c>
      <c r="C123" s="157"/>
      <c r="D123" s="158"/>
      <c r="E123" s="121"/>
      <c r="F123" s="123"/>
      <c r="G123" s="274">
        <v>8</v>
      </c>
      <c r="H123" s="120" t="s">
        <v>492</v>
      </c>
      <c r="I123" s="157"/>
      <c r="J123" s="158"/>
      <c r="K123" s="121"/>
      <c r="L123" s="123"/>
    </row>
    <row r="124" spans="1:12">
      <c r="A124" s="274">
        <v>9</v>
      </c>
      <c r="B124" s="145" t="s">
        <v>580</v>
      </c>
      <c r="C124" s="146"/>
      <c r="D124" s="147"/>
      <c r="E124" s="132"/>
      <c r="F124" s="123"/>
      <c r="G124" s="274">
        <v>9</v>
      </c>
      <c r="H124" s="145" t="s">
        <v>493</v>
      </c>
      <c r="I124" s="146"/>
      <c r="J124" s="147"/>
      <c r="K124" s="132"/>
      <c r="L124" s="123"/>
    </row>
    <row r="125" spans="1:12">
      <c r="A125" s="123"/>
      <c r="B125" s="123"/>
      <c r="C125" s="123"/>
      <c r="D125" s="123"/>
      <c r="E125" s="123"/>
      <c r="F125" s="123"/>
      <c r="G125" s="274">
        <v>10</v>
      </c>
      <c r="H125" s="120" t="s">
        <v>258</v>
      </c>
      <c r="I125" s="157"/>
      <c r="J125" s="158"/>
      <c r="K125" s="121"/>
      <c r="L125" s="123"/>
    </row>
    <row r="126" spans="1:12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1:1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1:12" ht="18.75">
      <c r="A128" s="273" t="s">
        <v>116</v>
      </c>
      <c r="B128" s="259"/>
      <c r="C128" s="259"/>
      <c r="D128" s="273"/>
      <c r="E128" s="170" t="s">
        <v>37</v>
      </c>
      <c r="F128" s="257"/>
      <c r="G128" s="258" t="s">
        <v>31</v>
      </c>
      <c r="H128" s="259"/>
      <c r="I128" s="259"/>
      <c r="J128" s="123"/>
      <c r="K128" s="170" t="s">
        <v>37</v>
      </c>
      <c r="L128" s="123"/>
    </row>
    <row r="129" spans="1:12" ht="16.5">
      <c r="A129" s="162"/>
      <c r="B129" s="162"/>
      <c r="C129" s="162"/>
      <c r="D129" s="162"/>
      <c r="E129" s="162"/>
      <c r="F129" s="123"/>
      <c r="G129" s="257"/>
      <c r="H129" s="162"/>
      <c r="I129" s="162"/>
      <c r="J129" s="162"/>
      <c r="K129" s="162"/>
      <c r="L129" s="123"/>
    </row>
    <row r="130" spans="1:12">
      <c r="A130" s="119">
        <v>1</v>
      </c>
      <c r="B130" s="120" t="s">
        <v>262</v>
      </c>
      <c r="C130" s="157"/>
      <c r="D130" s="158"/>
      <c r="E130" s="121"/>
      <c r="F130" s="123"/>
      <c r="G130" s="274">
        <v>1</v>
      </c>
      <c r="H130" s="145" t="s">
        <v>275</v>
      </c>
      <c r="I130" s="146"/>
      <c r="J130" s="147"/>
      <c r="K130" s="120"/>
      <c r="L130" s="123"/>
    </row>
    <row r="131" spans="1:12">
      <c r="A131" s="119">
        <v>2</v>
      </c>
      <c r="B131" s="164" t="s">
        <v>358</v>
      </c>
      <c r="C131" s="165"/>
      <c r="D131" s="166"/>
      <c r="E131" s="121"/>
      <c r="F131" s="123"/>
      <c r="G131" s="274">
        <v>2</v>
      </c>
      <c r="H131" s="145" t="s">
        <v>460</v>
      </c>
      <c r="I131" s="146"/>
      <c r="J131" s="147"/>
      <c r="K131" s="145"/>
      <c r="L131" s="123"/>
    </row>
    <row r="132" spans="1:12">
      <c r="A132" s="119">
        <v>3</v>
      </c>
      <c r="B132" s="120" t="s">
        <v>375</v>
      </c>
      <c r="C132" s="157"/>
      <c r="D132" s="158"/>
      <c r="E132" s="121"/>
      <c r="F132" s="123"/>
      <c r="G132" s="274">
        <v>3</v>
      </c>
      <c r="H132" s="145" t="s">
        <v>302</v>
      </c>
      <c r="I132" s="146"/>
      <c r="J132" s="147"/>
      <c r="K132" s="120"/>
      <c r="L132" s="123"/>
    </row>
    <row r="133" spans="1:12">
      <c r="A133" s="119">
        <v>4</v>
      </c>
      <c r="B133" s="120" t="s">
        <v>496</v>
      </c>
      <c r="C133" s="124"/>
      <c r="D133" s="125"/>
      <c r="E133" s="121"/>
      <c r="F133" s="123"/>
      <c r="G133" s="274">
        <v>4</v>
      </c>
      <c r="H133" s="145" t="s">
        <v>303</v>
      </c>
      <c r="I133" s="146"/>
      <c r="J133" s="147"/>
      <c r="K133" s="120"/>
      <c r="L133" s="123"/>
    </row>
    <row r="134" spans="1:12">
      <c r="A134" s="119">
        <v>5</v>
      </c>
      <c r="B134" s="120" t="s">
        <v>497</v>
      </c>
      <c r="C134" s="124"/>
      <c r="D134" s="125"/>
      <c r="E134" s="121"/>
      <c r="F134" s="123"/>
      <c r="G134" s="274">
        <v>5</v>
      </c>
      <c r="H134" s="120" t="s">
        <v>570</v>
      </c>
      <c r="I134" s="157"/>
      <c r="J134" s="158"/>
      <c r="K134" s="120"/>
      <c r="L134" s="123"/>
    </row>
    <row r="135" spans="1:12">
      <c r="A135" s="119">
        <v>6</v>
      </c>
      <c r="B135" s="145" t="s">
        <v>579</v>
      </c>
      <c r="C135" s="146"/>
      <c r="D135" s="147"/>
      <c r="E135" s="121"/>
      <c r="F135" s="123"/>
      <c r="G135" s="274">
        <v>6</v>
      </c>
      <c r="H135" s="120" t="s">
        <v>571</v>
      </c>
      <c r="I135" s="124"/>
      <c r="J135" s="125"/>
      <c r="K135" s="120"/>
      <c r="L135" s="123"/>
    </row>
    <row r="136" spans="1:12">
      <c r="A136" s="121">
        <v>7</v>
      </c>
      <c r="B136" s="145" t="s">
        <v>578</v>
      </c>
      <c r="C136" s="146"/>
      <c r="D136" s="147"/>
      <c r="E136" s="121"/>
      <c r="F136" s="123"/>
      <c r="G136" s="274">
        <v>7</v>
      </c>
      <c r="H136" s="120" t="s">
        <v>400</v>
      </c>
      <c r="I136" s="124"/>
      <c r="J136" s="125"/>
      <c r="K136" s="120"/>
      <c r="L136" s="123"/>
    </row>
    <row r="137" spans="1:12">
      <c r="A137" s="121">
        <v>8</v>
      </c>
      <c r="B137" s="120" t="s">
        <v>406</v>
      </c>
      <c r="C137" s="157"/>
      <c r="D137" s="158"/>
      <c r="E137" s="121"/>
      <c r="F137" s="123"/>
      <c r="G137" s="274">
        <v>8</v>
      </c>
      <c r="H137" s="120" t="s">
        <v>256</v>
      </c>
      <c r="I137" s="157"/>
      <c r="J137" s="158"/>
      <c r="K137" s="120"/>
      <c r="L137" s="123"/>
    </row>
    <row r="138" spans="1:12">
      <c r="A138" s="121">
        <v>9</v>
      </c>
      <c r="B138" s="145" t="s">
        <v>622</v>
      </c>
      <c r="C138" s="146"/>
      <c r="D138" s="147"/>
      <c r="E138" s="121"/>
      <c r="F138" s="123"/>
      <c r="G138" s="274">
        <v>9</v>
      </c>
      <c r="H138" s="164" t="s">
        <v>614</v>
      </c>
      <c r="I138" s="165"/>
      <c r="J138" s="166"/>
      <c r="K138" s="240"/>
      <c r="L138" s="123"/>
    </row>
    <row r="139" spans="1:12">
      <c r="A139" s="121">
        <v>10</v>
      </c>
      <c r="B139" s="120" t="s">
        <v>625</v>
      </c>
      <c r="C139" s="124"/>
      <c r="D139" s="125"/>
      <c r="E139" s="119"/>
      <c r="F139" s="123"/>
      <c r="G139" s="274">
        <v>10</v>
      </c>
      <c r="H139" s="120" t="s">
        <v>615</v>
      </c>
      <c r="I139" s="124"/>
      <c r="J139" s="158"/>
      <c r="K139" s="119"/>
      <c r="L139" s="123"/>
    </row>
    <row r="140" spans="1:1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1:12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1:12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1:12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1:1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1:1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1:1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1:1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1:1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1:12" ht="18.75">
      <c r="A149" s="258" t="s">
        <v>9</v>
      </c>
      <c r="B149" s="259"/>
      <c r="C149" s="259"/>
      <c r="D149" s="170"/>
      <c r="E149" s="170" t="s">
        <v>37</v>
      </c>
      <c r="F149" s="257"/>
      <c r="G149" s="258" t="s">
        <v>9</v>
      </c>
      <c r="H149" s="259"/>
      <c r="I149" s="259"/>
      <c r="J149" s="123"/>
      <c r="K149" s="170" t="s">
        <v>37</v>
      </c>
      <c r="L149" s="123"/>
    </row>
    <row r="150" spans="1:12" ht="16.5">
      <c r="A150" s="257"/>
      <c r="B150" s="162"/>
      <c r="C150" s="162"/>
      <c r="D150" s="162"/>
      <c r="E150" s="162"/>
      <c r="F150" s="123"/>
      <c r="G150" s="257"/>
      <c r="H150" s="162"/>
      <c r="I150" s="162"/>
      <c r="J150" s="162"/>
      <c r="K150" s="162"/>
      <c r="L150" s="123"/>
    </row>
    <row r="151" spans="1:12">
      <c r="A151" s="274">
        <v>1</v>
      </c>
      <c r="B151" s="120" t="s">
        <v>259</v>
      </c>
      <c r="C151" s="157"/>
      <c r="D151" s="158"/>
      <c r="E151" s="121"/>
      <c r="F151" s="123"/>
      <c r="G151" s="274">
        <v>1</v>
      </c>
      <c r="H151" s="145" t="s">
        <v>580</v>
      </c>
      <c r="I151" s="146"/>
      <c r="J151" s="147"/>
      <c r="K151" s="281"/>
      <c r="L151" s="123"/>
    </row>
    <row r="152" spans="1:12">
      <c r="A152" s="274">
        <v>2</v>
      </c>
      <c r="B152" s="120" t="s">
        <v>407</v>
      </c>
      <c r="C152" s="124"/>
      <c r="D152" s="125"/>
      <c r="E152" s="121"/>
      <c r="F152" s="123"/>
      <c r="G152" s="274">
        <v>2</v>
      </c>
      <c r="H152" s="120" t="s">
        <v>298</v>
      </c>
      <c r="I152" s="157"/>
      <c r="J152" s="158"/>
      <c r="K152" s="121"/>
      <c r="L152" s="123"/>
    </row>
    <row r="153" spans="1:12">
      <c r="A153" s="274">
        <v>3</v>
      </c>
      <c r="B153" s="120" t="s">
        <v>426</v>
      </c>
      <c r="C153" s="157"/>
      <c r="D153" s="158"/>
      <c r="E153" s="121"/>
      <c r="F153" s="123"/>
      <c r="G153" s="274">
        <v>3</v>
      </c>
      <c r="H153" s="120" t="s">
        <v>357</v>
      </c>
      <c r="I153" s="157"/>
      <c r="J153" s="158"/>
      <c r="K153" s="132"/>
      <c r="L153" s="123"/>
    </row>
    <row r="154" spans="1:12">
      <c r="A154" s="274">
        <v>4</v>
      </c>
      <c r="B154" s="279" t="s">
        <v>394</v>
      </c>
      <c r="C154" s="162"/>
      <c r="D154" s="162"/>
      <c r="E154" s="121"/>
      <c r="F154" s="123"/>
      <c r="G154" s="274">
        <v>4</v>
      </c>
      <c r="H154" s="120" t="s">
        <v>235</v>
      </c>
      <c r="I154" s="124"/>
      <c r="J154" s="125"/>
      <c r="K154" s="121"/>
      <c r="L154" s="123"/>
    </row>
    <row r="155" spans="1:12">
      <c r="A155" s="274">
        <v>5</v>
      </c>
      <c r="B155" s="120" t="s">
        <v>469</v>
      </c>
      <c r="C155" s="157"/>
      <c r="D155" s="158"/>
      <c r="E155" s="121"/>
      <c r="F155" s="123"/>
      <c r="G155" s="274">
        <v>5</v>
      </c>
      <c r="H155" s="120" t="s">
        <v>478</v>
      </c>
      <c r="I155" s="157"/>
      <c r="J155" s="158"/>
      <c r="K155" s="121"/>
      <c r="L155" s="123"/>
    </row>
    <row r="156" spans="1:12">
      <c r="A156" s="274">
        <v>6</v>
      </c>
      <c r="B156" s="120" t="s">
        <v>359</v>
      </c>
      <c r="C156" s="157"/>
      <c r="D156" s="158"/>
      <c r="E156" s="121"/>
      <c r="F156" s="123"/>
      <c r="G156" s="274">
        <v>6</v>
      </c>
      <c r="H156" s="123" t="s">
        <v>502</v>
      </c>
      <c r="I156" s="162"/>
      <c r="J156" s="162"/>
      <c r="K156" s="121"/>
      <c r="L156" s="123"/>
    </row>
    <row r="157" spans="1:12">
      <c r="A157" s="274">
        <v>7</v>
      </c>
      <c r="B157" s="120" t="s">
        <v>468</v>
      </c>
      <c r="C157" s="157"/>
      <c r="D157" s="158"/>
      <c r="E157" s="121"/>
      <c r="F157" s="123"/>
      <c r="G157" s="274">
        <v>7</v>
      </c>
      <c r="H157" s="120" t="s">
        <v>234</v>
      </c>
      <c r="I157" s="124"/>
      <c r="J157" s="125"/>
      <c r="K157" s="121"/>
      <c r="L157" s="123"/>
    </row>
    <row r="158" spans="1:12">
      <c r="A158" s="274">
        <v>8</v>
      </c>
      <c r="B158" s="120" t="s">
        <v>396</v>
      </c>
      <c r="C158" s="124"/>
      <c r="D158" s="125"/>
      <c r="E158" s="280"/>
      <c r="F158" s="123"/>
      <c r="G158" s="123"/>
      <c r="H158" s="123"/>
      <c r="I158" s="123"/>
      <c r="J158" s="123"/>
      <c r="K158" s="123"/>
      <c r="L158" s="123"/>
    </row>
    <row r="159" spans="1:12">
      <c r="A159" s="274">
        <v>9</v>
      </c>
      <c r="B159" s="120" t="s">
        <v>401</v>
      </c>
      <c r="C159" s="157"/>
      <c r="D159" s="158"/>
      <c r="E159" s="280"/>
      <c r="F159" s="123"/>
      <c r="G159" s="123"/>
      <c r="H159" s="123"/>
      <c r="I159" s="123"/>
      <c r="J159" s="123"/>
      <c r="K159" s="123"/>
      <c r="L159" s="123"/>
    </row>
    <row r="160" spans="1:12">
      <c r="A160" s="274">
        <v>10</v>
      </c>
      <c r="B160" s="120" t="s">
        <v>467</v>
      </c>
      <c r="C160" s="124"/>
      <c r="D160" s="125"/>
      <c r="E160" s="132"/>
      <c r="F160" s="123"/>
      <c r="G160" s="123"/>
      <c r="H160" s="123"/>
      <c r="I160" s="123"/>
      <c r="J160" s="123"/>
      <c r="K160" s="123"/>
      <c r="L160" s="123"/>
    </row>
    <row r="161" spans="1:12">
      <c r="A161" s="274">
        <v>11</v>
      </c>
      <c r="B161" s="120" t="s">
        <v>284</v>
      </c>
      <c r="C161" s="124"/>
      <c r="D161" s="125"/>
      <c r="E161" s="121"/>
      <c r="F161" s="123"/>
      <c r="G161" s="123"/>
      <c r="H161" s="123"/>
      <c r="I161" s="123"/>
      <c r="J161" s="123"/>
      <c r="K161" s="123"/>
      <c r="L161" s="123"/>
    </row>
    <row r="162" spans="1:12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1:12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1:12" ht="18">
      <c r="A164" s="258" t="s">
        <v>10</v>
      </c>
      <c r="B164" s="259"/>
      <c r="C164" s="259"/>
      <c r="D164" s="170"/>
      <c r="E164" s="170" t="s">
        <v>37</v>
      </c>
      <c r="F164" s="162"/>
      <c r="G164" s="258" t="s">
        <v>10</v>
      </c>
      <c r="H164" s="259"/>
      <c r="I164" s="259"/>
      <c r="J164" s="123"/>
      <c r="K164" s="282" t="s">
        <v>37</v>
      </c>
      <c r="L164" s="123"/>
    </row>
    <row r="165" spans="1:12" ht="16.5">
      <c r="A165" s="257"/>
      <c r="B165" s="162"/>
      <c r="C165" s="162"/>
      <c r="D165" s="162"/>
      <c r="E165" s="162"/>
      <c r="F165" s="123"/>
      <c r="G165" s="162"/>
      <c r="H165" s="162"/>
      <c r="I165" s="162"/>
      <c r="J165" s="162"/>
      <c r="K165" s="162"/>
      <c r="L165" s="123"/>
    </row>
    <row r="166" spans="1:12">
      <c r="A166" s="274">
        <v>1</v>
      </c>
      <c r="B166" s="120" t="s">
        <v>260</v>
      </c>
      <c r="C166" s="157"/>
      <c r="D166" s="158"/>
      <c r="E166" s="121"/>
      <c r="F166" s="123"/>
      <c r="G166" s="119">
        <v>1</v>
      </c>
      <c r="H166" s="120" t="s">
        <v>261</v>
      </c>
      <c r="I166" s="157"/>
      <c r="J166" s="158"/>
      <c r="K166" s="121"/>
      <c r="L166" s="123"/>
    </row>
    <row r="167" spans="1:12">
      <c r="A167" s="274">
        <v>2</v>
      </c>
      <c r="B167" s="121" t="s">
        <v>464</v>
      </c>
      <c r="C167" s="119"/>
      <c r="D167" s="119"/>
      <c r="E167" s="121"/>
      <c r="F167" s="123"/>
      <c r="G167" s="119">
        <v>2</v>
      </c>
      <c r="H167" s="121" t="s">
        <v>277</v>
      </c>
      <c r="I167" s="275"/>
      <c r="J167" s="158"/>
      <c r="K167" s="121"/>
      <c r="L167" s="123"/>
    </row>
    <row r="168" spans="1:12">
      <c r="A168" s="274">
        <v>3</v>
      </c>
      <c r="B168" s="120" t="s">
        <v>270</v>
      </c>
      <c r="C168" s="157"/>
      <c r="D168" s="158"/>
      <c r="E168" s="121"/>
      <c r="F168" s="123"/>
      <c r="G168" s="119">
        <v>3</v>
      </c>
      <c r="H168" s="120" t="s">
        <v>463</v>
      </c>
      <c r="I168" s="157"/>
      <c r="J168" s="158"/>
      <c r="K168" s="121"/>
      <c r="L168" s="123"/>
    </row>
    <row r="169" spans="1:12">
      <c r="A169" s="274">
        <v>4</v>
      </c>
      <c r="B169" s="120" t="s">
        <v>286</v>
      </c>
      <c r="C169" s="124"/>
      <c r="D169" s="124"/>
      <c r="E169" s="132"/>
      <c r="F169" s="123"/>
      <c r="G169" s="119">
        <v>4</v>
      </c>
      <c r="H169" s="279" t="s">
        <v>609</v>
      </c>
      <c r="I169" s="162"/>
      <c r="J169" s="162"/>
      <c r="K169" s="121"/>
      <c r="L169" s="123"/>
    </row>
    <row r="170" spans="1:12">
      <c r="A170" s="274">
        <v>5</v>
      </c>
      <c r="B170" s="120" t="s">
        <v>410</v>
      </c>
      <c r="C170" s="157"/>
      <c r="D170" s="158"/>
      <c r="E170" s="121"/>
      <c r="F170" s="123"/>
      <c r="G170" s="119">
        <v>5</v>
      </c>
      <c r="H170" s="120" t="s">
        <v>512</v>
      </c>
      <c r="I170" s="157"/>
      <c r="J170" s="158"/>
      <c r="K170" s="121"/>
      <c r="L170" s="123"/>
    </row>
    <row r="171" spans="1:12">
      <c r="A171" s="274">
        <v>6</v>
      </c>
      <c r="B171" s="120" t="s">
        <v>419</v>
      </c>
      <c r="C171" s="157"/>
      <c r="D171" s="158"/>
      <c r="E171" s="121"/>
      <c r="F171" s="123"/>
      <c r="G171" s="119">
        <v>6</v>
      </c>
      <c r="H171" s="120" t="s">
        <v>287</v>
      </c>
      <c r="I171" s="157"/>
      <c r="J171" s="158"/>
      <c r="K171" s="121"/>
      <c r="L171" s="123"/>
    </row>
    <row r="172" spans="1:12">
      <c r="A172" s="274">
        <v>7</v>
      </c>
      <c r="B172" s="120" t="s">
        <v>296</v>
      </c>
      <c r="C172" s="157"/>
      <c r="D172" s="158"/>
      <c r="E172" s="132"/>
      <c r="F172" s="123"/>
      <c r="G172" s="121">
        <v>7</v>
      </c>
      <c r="H172" s="120" t="s">
        <v>436</v>
      </c>
      <c r="I172" s="157"/>
      <c r="J172" s="158"/>
      <c r="K172" s="121"/>
      <c r="L172" s="123"/>
    </row>
    <row r="173" spans="1:12">
      <c r="A173" s="274">
        <v>8</v>
      </c>
      <c r="B173" s="120" t="s">
        <v>295</v>
      </c>
      <c r="C173" s="157"/>
      <c r="D173" s="158"/>
      <c r="E173" s="121"/>
      <c r="F173" s="123"/>
      <c r="G173" s="121">
        <v>8</v>
      </c>
      <c r="H173" s="120" t="s">
        <v>441</v>
      </c>
      <c r="I173" s="157"/>
      <c r="J173" s="158"/>
      <c r="K173" s="121"/>
      <c r="L173" s="123"/>
    </row>
    <row r="174" spans="1:12">
      <c r="A174" s="274">
        <v>9</v>
      </c>
      <c r="B174" s="120" t="s">
        <v>278</v>
      </c>
      <c r="C174" s="157"/>
      <c r="D174" s="158"/>
      <c r="E174" s="121"/>
      <c r="F174" s="123"/>
      <c r="G174" s="121">
        <v>9</v>
      </c>
      <c r="H174" s="120" t="s">
        <v>269</v>
      </c>
      <c r="I174" s="124"/>
      <c r="J174" s="124"/>
      <c r="K174" s="121"/>
      <c r="L174" s="123"/>
    </row>
    <row r="175" spans="1:12">
      <c r="A175" s="274">
        <v>10</v>
      </c>
      <c r="B175" s="120" t="s">
        <v>322</v>
      </c>
      <c r="C175" s="157"/>
      <c r="D175" s="157"/>
      <c r="E175" s="121"/>
      <c r="F175" s="123"/>
      <c r="G175" s="123"/>
      <c r="H175" s="123"/>
      <c r="I175" s="123"/>
      <c r="J175" s="123"/>
      <c r="K175" s="123"/>
      <c r="L175" s="123"/>
    </row>
    <row r="176" spans="1:12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1:12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1:12" ht="18.75">
      <c r="A178" s="258" t="s">
        <v>11</v>
      </c>
      <c r="B178" s="259"/>
      <c r="C178" s="259"/>
      <c r="D178" s="162"/>
      <c r="E178" s="283" t="s">
        <v>37</v>
      </c>
      <c r="F178" s="257"/>
      <c r="G178" s="258" t="s">
        <v>17</v>
      </c>
      <c r="H178" s="259"/>
      <c r="I178" s="259"/>
      <c r="J178" s="123"/>
      <c r="K178" s="283" t="s">
        <v>37</v>
      </c>
      <c r="L178" s="123"/>
    </row>
    <row r="179" spans="1:12" ht="16.5">
      <c r="A179" s="257"/>
      <c r="B179" s="162"/>
      <c r="C179" s="162"/>
      <c r="D179" s="123" t="s">
        <v>83</v>
      </c>
      <c r="E179" s="162"/>
      <c r="F179" s="123"/>
      <c r="G179" s="257"/>
      <c r="H179" s="162"/>
      <c r="I179" s="162"/>
      <c r="J179" s="162"/>
      <c r="K179" s="162"/>
      <c r="L179" s="123"/>
    </row>
    <row r="180" spans="1:12">
      <c r="A180" s="274">
        <v>1</v>
      </c>
      <c r="B180" s="120" t="s">
        <v>285</v>
      </c>
      <c r="C180" s="157"/>
      <c r="D180" s="158"/>
      <c r="E180" s="121"/>
      <c r="F180" s="123"/>
      <c r="G180" s="274">
        <v>1</v>
      </c>
      <c r="H180" s="120" t="s">
        <v>628</v>
      </c>
      <c r="I180" s="157"/>
      <c r="J180" s="158"/>
      <c r="K180" s="121"/>
      <c r="L180" s="123"/>
    </row>
    <row r="181" spans="1:12">
      <c r="A181" s="274">
        <v>2</v>
      </c>
      <c r="B181" s="120" t="s">
        <v>264</v>
      </c>
      <c r="C181" s="124"/>
      <c r="D181" s="125"/>
      <c r="E181" s="132"/>
      <c r="F181" s="123"/>
      <c r="G181" s="274">
        <v>2</v>
      </c>
      <c r="H181" s="120" t="s">
        <v>380</v>
      </c>
      <c r="I181" s="157"/>
      <c r="J181" s="158"/>
      <c r="K181" s="121"/>
      <c r="L181" s="123"/>
    </row>
    <row r="182" spans="1:12">
      <c r="A182" s="274">
        <v>3</v>
      </c>
      <c r="B182" s="120" t="s">
        <v>263</v>
      </c>
      <c r="C182" s="157"/>
      <c r="D182" s="158"/>
      <c r="E182" s="121"/>
      <c r="F182" s="123"/>
      <c r="G182" s="274">
        <v>3</v>
      </c>
      <c r="H182" s="120" t="s">
        <v>256</v>
      </c>
      <c r="I182" s="157"/>
      <c r="J182" s="158"/>
      <c r="K182" s="121"/>
      <c r="L182" s="123"/>
    </row>
    <row r="183" spans="1:12">
      <c r="A183" s="274">
        <v>4</v>
      </c>
      <c r="B183" s="120" t="s">
        <v>290</v>
      </c>
      <c r="C183" s="157"/>
      <c r="D183" s="158"/>
      <c r="E183" s="121"/>
      <c r="F183" s="123"/>
      <c r="G183" s="274">
        <v>4</v>
      </c>
      <c r="H183" s="120" t="s">
        <v>299</v>
      </c>
      <c r="I183" s="157"/>
      <c r="J183" s="158"/>
      <c r="K183" s="121"/>
      <c r="L183" s="123"/>
    </row>
    <row r="184" spans="1:12">
      <c r="A184" s="274">
        <v>5</v>
      </c>
      <c r="B184" s="120" t="s">
        <v>294</v>
      </c>
      <c r="C184" s="157"/>
      <c r="D184" s="158"/>
      <c r="E184" s="121"/>
      <c r="F184" s="123"/>
      <c r="G184" s="274">
        <v>5</v>
      </c>
      <c r="H184" s="145" t="s">
        <v>378</v>
      </c>
      <c r="I184" s="146"/>
      <c r="J184" s="147"/>
      <c r="K184" s="121"/>
      <c r="L184" s="123"/>
    </row>
    <row r="185" spans="1:12">
      <c r="A185" s="274">
        <v>6</v>
      </c>
      <c r="B185" s="145" t="s">
        <v>392</v>
      </c>
      <c r="C185" s="146"/>
      <c r="D185" s="147"/>
      <c r="E185" s="121"/>
      <c r="F185" s="123"/>
      <c r="G185" s="274">
        <v>6</v>
      </c>
      <c r="H185" s="120" t="s">
        <v>448</v>
      </c>
      <c r="I185" s="157"/>
      <c r="J185" s="158"/>
      <c r="K185" s="121"/>
      <c r="L185" s="123"/>
    </row>
    <row r="186" spans="1:12">
      <c r="A186" s="274">
        <v>7</v>
      </c>
      <c r="B186" s="240" t="s">
        <v>472</v>
      </c>
      <c r="C186" s="157"/>
      <c r="D186" s="158"/>
      <c r="E186" s="121"/>
      <c r="F186" s="123"/>
      <c r="G186" s="274">
        <v>7</v>
      </c>
      <c r="H186" s="120" t="s">
        <v>268</v>
      </c>
      <c r="I186" s="157"/>
      <c r="J186" s="158"/>
      <c r="K186" s="121"/>
      <c r="L186" s="123"/>
    </row>
    <row r="187" spans="1:12">
      <c r="A187" s="274">
        <v>8</v>
      </c>
      <c r="B187" s="145" t="s">
        <v>541</v>
      </c>
      <c r="C187" s="146"/>
      <c r="D187" s="147"/>
      <c r="E187" s="121"/>
      <c r="F187" s="123"/>
      <c r="G187" s="274">
        <v>8</v>
      </c>
      <c r="H187" s="145" t="s">
        <v>604</v>
      </c>
      <c r="I187" s="146"/>
      <c r="J187" s="147"/>
      <c r="K187" s="280"/>
      <c r="L187" s="123"/>
    </row>
    <row r="188" spans="1:12">
      <c r="A188" s="123"/>
      <c r="B188" s="123"/>
      <c r="C188" s="123"/>
      <c r="D188" s="123"/>
      <c r="E188" s="123"/>
      <c r="F188" s="123"/>
      <c r="G188" s="274">
        <v>9</v>
      </c>
      <c r="H188" s="145" t="s">
        <v>605</v>
      </c>
      <c r="I188" s="146"/>
      <c r="J188" s="147"/>
      <c r="K188" s="280"/>
      <c r="L188" s="123"/>
    </row>
    <row r="189" spans="1:12">
      <c r="A189" s="123"/>
      <c r="B189" s="123"/>
      <c r="C189" s="123"/>
      <c r="D189" s="123"/>
      <c r="E189" s="123"/>
      <c r="F189" s="123"/>
      <c r="G189" s="274">
        <v>10</v>
      </c>
      <c r="H189" s="120" t="s">
        <v>606</v>
      </c>
      <c r="I189" s="157"/>
      <c r="J189" s="158"/>
      <c r="K189" s="132"/>
      <c r="L189" s="123"/>
    </row>
    <row r="190" spans="1:12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1:12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1:12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1:12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1:12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1:12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1:12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1:12" ht="18.75">
      <c r="A198" s="258" t="s">
        <v>17</v>
      </c>
      <c r="B198" s="259"/>
      <c r="C198" s="259"/>
      <c r="D198" s="162"/>
      <c r="E198" s="283" t="s">
        <v>37</v>
      </c>
      <c r="F198" s="257"/>
      <c r="G198" s="273" t="s">
        <v>18</v>
      </c>
      <c r="H198" s="259"/>
      <c r="I198" s="259"/>
      <c r="J198" s="123"/>
      <c r="K198" s="283" t="s">
        <v>37</v>
      </c>
      <c r="L198" s="123"/>
    </row>
    <row r="199" spans="1:12" ht="16.5">
      <c r="A199" s="257"/>
      <c r="B199" s="162"/>
      <c r="C199" s="162"/>
      <c r="D199" s="162"/>
      <c r="E199" s="162"/>
      <c r="F199" s="123"/>
      <c r="G199" s="257"/>
      <c r="H199" s="162"/>
      <c r="I199" s="162"/>
      <c r="J199" s="162"/>
      <c r="K199" s="162"/>
      <c r="L199" s="123"/>
    </row>
    <row r="200" spans="1:12">
      <c r="A200" s="274">
        <v>1</v>
      </c>
      <c r="B200" s="145" t="s">
        <v>473</v>
      </c>
      <c r="C200" s="146"/>
      <c r="D200" s="147"/>
      <c r="E200" s="281"/>
      <c r="F200" s="123"/>
      <c r="G200" s="274">
        <v>1</v>
      </c>
      <c r="H200" s="120" t="s">
        <v>271</v>
      </c>
      <c r="I200" s="157"/>
      <c r="J200" s="158"/>
      <c r="K200" s="121"/>
      <c r="L200" s="123"/>
    </row>
    <row r="201" spans="1:12">
      <c r="A201" s="274">
        <v>2</v>
      </c>
      <c r="B201" s="120" t="s">
        <v>265</v>
      </c>
      <c r="C201" s="157"/>
      <c r="D201" s="158"/>
      <c r="E201" s="121"/>
      <c r="F201" s="123"/>
      <c r="G201" s="274">
        <v>2</v>
      </c>
      <c r="H201" s="120" t="s">
        <v>272</v>
      </c>
      <c r="I201" s="124"/>
      <c r="J201" s="124"/>
      <c r="K201" s="121"/>
      <c r="L201" s="123"/>
    </row>
    <row r="202" spans="1:12">
      <c r="A202" s="274">
        <v>3</v>
      </c>
      <c r="B202" s="145" t="s">
        <v>266</v>
      </c>
      <c r="C202" s="146"/>
      <c r="D202" s="147"/>
      <c r="E202" s="132"/>
      <c r="F202" s="123"/>
      <c r="G202" s="274">
        <v>3</v>
      </c>
      <c r="H202" s="120" t="s">
        <v>273</v>
      </c>
      <c r="I202" s="157"/>
      <c r="J202" s="158"/>
      <c r="K202" s="121"/>
      <c r="L202" s="123"/>
    </row>
    <row r="203" spans="1:12">
      <c r="A203" s="274">
        <v>4</v>
      </c>
      <c r="B203" s="145" t="s">
        <v>304</v>
      </c>
      <c r="C203" s="146"/>
      <c r="D203" s="147"/>
      <c r="E203" s="121"/>
      <c r="F203" s="123"/>
      <c r="G203" s="274">
        <v>4</v>
      </c>
      <c r="H203" s="120" t="s">
        <v>317</v>
      </c>
      <c r="I203" s="124"/>
      <c r="J203" s="125"/>
      <c r="K203" s="132"/>
      <c r="L203" s="123"/>
    </row>
    <row r="204" spans="1:12">
      <c r="A204" s="274">
        <v>5</v>
      </c>
      <c r="B204" s="120" t="s">
        <v>386</v>
      </c>
      <c r="C204" s="157"/>
      <c r="D204" s="158"/>
      <c r="E204" s="121"/>
      <c r="F204" s="123"/>
      <c r="G204" s="274">
        <v>5</v>
      </c>
      <c r="H204" s="137" t="s">
        <v>373</v>
      </c>
      <c r="I204" s="138"/>
      <c r="J204" s="138"/>
      <c r="K204" s="132"/>
      <c r="L204" s="123"/>
    </row>
    <row r="205" spans="1:12">
      <c r="A205" s="274">
        <v>6</v>
      </c>
      <c r="B205" s="120" t="s">
        <v>438</v>
      </c>
      <c r="C205" s="157"/>
      <c r="D205" s="158"/>
      <c r="E205" s="121"/>
      <c r="F205" s="123"/>
      <c r="G205" s="274">
        <v>6</v>
      </c>
      <c r="H205" s="145" t="s">
        <v>376</v>
      </c>
      <c r="I205" s="146"/>
      <c r="J205" s="147"/>
      <c r="K205" s="121"/>
      <c r="L205" s="123"/>
    </row>
    <row r="206" spans="1:12">
      <c r="A206" s="274">
        <v>7</v>
      </c>
      <c r="B206" s="120" t="s">
        <v>252</v>
      </c>
      <c r="C206" s="157"/>
      <c r="D206" s="158"/>
      <c r="E206" s="121"/>
      <c r="F206" s="123"/>
      <c r="G206" s="274">
        <v>7</v>
      </c>
      <c r="H206" s="120" t="s">
        <v>405</v>
      </c>
      <c r="I206" s="157"/>
      <c r="J206" s="158"/>
      <c r="K206" s="132"/>
      <c r="L206" s="123"/>
    </row>
    <row r="207" spans="1:12">
      <c r="A207" s="274">
        <v>8</v>
      </c>
      <c r="B207" s="120" t="s">
        <v>300</v>
      </c>
      <c r="C207" s="157"/>
      <c r="D207" s="158"/>
      <c r="E207" s="121"/>
      <c r="F207" s="123"/>
      <c r="G207" s="274">
        <v>8</v>
      </c>
      <c r="H207" s="120" t="s">
        <v>413</v>
      </c>
      <c r="I207" s="157"/>
      <c r="J207" s="158"/>
      <c r="K207" s="132"/>
      <c r="L207" s="123"/>
    </row>
    <row r="208" spans="1:12">
      <c r="A208" s="274">
        <v>9</v>
      </c>
      <c r="B208" s="120" t="s">
        <v>291</v>
      </c>
      <c r="C208" s="157"/>
      <c r="D208" s="158"/>
      <c r="E208" s="132"/>
      <c r="F208" s="123"/>
      <c r="G208" s="274">
        <v>9</v>
      </c>
      <c r="H208" s="120" t="s">
        <v>414</v>
      </c>
      <c r="I208" s="157"/>
      <c r="J208" s="158"/>
      <c r="K208" s="132"/>
      <c r="L208" s="123"/>
    </row>
    <row r="209" spans="1:12">
      <c r="A209" s="274">
        <v>10</v>
      </c>
      <c r="B209" s="120" t="s">
        <v>267</v>
      </c>
      <c r="C209" s="157"/>
      <c r="D209" s="158"/>
      <c r="E209" s="121"/>
      <c r="F209" s="123"/>
      <c r="G209" s="274">
        <v>10</v>
      </c>
      <c r="H209" s="120" t="s">
        <v>416</v>
      </c>
      <c r="I209" s="157"/>
      <c r="J209" s="158"/>
      <c r="K209" s="121"/>
      <c r="L209" s="123"/>
    </row>
    <row r="210" spans="1:12">
      <c r="A210" s="123"/>
      <c r="B210" s="123"/>
      <c r="C210" s="123"/>
      <c r="D210" s="123"/>
      <c r="E210" s="123"/>
      <c r="F210" s="123"/>
      <c r="G210" s="272"/>
      <c r="H210" s="122"/>
      <c r="I210" s="122"/>
      <c r="J210" s="122"/>
      <c r="K210" s="122"/>
      <c r="L210" s="123"/>
    </row>
    <row r="211" spans="1:12">
      <c r="A211" s="123"/>
      <c r="B211" s="123"/>
      <c r="C211" s="123"/>
      <c r="D211" s="123"/>
      <c r="E211" s="123"/>
      <c r="F211" s="123"/>
      <c r="G211" s="272"/>
      <c r="H211" s="122"/>
      <c r="I211" s="122"/>
      <c r="J211" s="122"/>
      <c r="K211" s="122"/>
      <c r="L211" s="123"/>
    </row>
    <row r="212" spans="1:12" ht="18">
      <c r="A212" s="273" t="s">
        <v>18</v>
      </c>
      <c r="B212" s="259"/>
      <c r="C212" s="259"/>
      <c r="D212" s="123"/>
      <c r="E212" s="283" t="s">
        <v>37</v>
      </c>
      <c r="F212" s="123"/>
      <c r="G212" s="258" t="s">
        <v>12</v>
      </c>
      <c r="H212" s="259"/>
      <c r="I212" s="259"/>
      <c r="J212" s="123"/>
      <c r="K212" s="170" t="s">
        <v>36</v>
      </c>
      <c r="L212" s="123"/>
    </row>
    <row r="213" spans="1:12" ht="16.5">
      <c r="A213" s="123"/>
      <c r="B213" s="123"/>
      <c r="C213" s="123"/>
      <c r="D213" s="123"/>
      <c r="E213" s="123"/>
      <c r="F213" s="123"/>
      <c r="G213" s="257"/>
      <c r="H213" s="162"/>
      <c r="I213" s="162"/>
      <c r="J213" s="162"/>
      <c r="K213" s="162"/>
      <c r="L213" s="123"/>
    </row>
    <row r="214" spans="1:12">
      <c r="A214" s="274">
        <v>1</v>
      </c>
      <c r="B214" s="120" t="s">
        <v>422</v>
      </c>
      <c r="C214" s="157"/>
      <c r="D214" s="157"/>
      <c r="E214" s="281"/>
      <c r="F214" s="123"/>
      <c r="G214" s="274">
        <v>1</v>
      </c>
      <c r="H214" s="120" t="s">
        <v>382</v>
      </c>
      <c r="I214" s="124"/>
      <c r="J214" s="125"/>
      <c r="K214" s="121"/>
      <c r="L214" s="123"/>
    </row>
    <row r="215" spans="1:12">
      <c r="A215" s="274">
        <v>2</v>
      </c>
      <c r="B215" s="120" t="s">
        <v>423</v>
      </c>
      <c r="C215" s="157"/>
      <c r="D215" s="157"/>
      <c r="E215" s="121"/>
      <c r="F215" s="123"/>
      <c r="G215" s="274">
        <v>2</v>
      </c>
      <c r="H215" s="120" t="s">
        <v>429</v>
      </c>
      <c r="I215" s="157"/>
      <c r="J215" s="158"/>
      <c r="K215" s="119"/>
      <c r="L215" s="123"/>
    </row>
    <row r="216" spans="1:12">
      <c r="A216" s="274">
        <v>3</v>
      </c>
      <c r="B216" s="124" t="s">
        <v>491</v>
      </c>
      <c r="C216" s="157"/>
      <c r="D216" s="157"/>
      <c r="E216" s="132"/>
      <c r="F216" s="123"/>
      <c r="G216" s="274">
        <v>3</v>
      </c>
      <c r="H216" s="120" t="s">
        <v>495</v>
      </c>
      <c r="I216" s="157"/>
      <c r="J216" s="158"/>
      <c r="K216" s="119"/>
      <c r="L216" s="123"/>
    </row>
    <row r="217" spans="1:12">
      <c r="A217" s="274">
        <v>4</v>
      </c>
      <c r="B217" s="124" t="s">
        <v>456</v>
      </c>
      <c r="C217" s="157"/>
      <c r="D217" s="157"/>
      <c r="E217" s="121"/>
      <c r="F217" s="123"/>
      <c r="G217" s="274">
        <v>4</v>
      </c>
      <c r="H217" s="120" t="s">
        <v>537</v>
      </c>
      <c r="I217" s="157"/>
      <c r="J217" s="158"/>
      <c r="K217" s="119"/>
      <c r="L217" s="123"/>
    </row>
    <row r="218" spans="1:12">
      <c r="A218" s="274">
        <v>5</v>
      </c>
      <c r="B218" s="124" t="s">
        <v>458</v>
      </c>
      <c r="C218" s="157"/>
      <c r="D218" s="157"/>
      <c r="E218" s="121"/>
      <c r="F218" s="123"/>
      <c r="G218" s="274">
        <v>5</v>
      </c>
      <c r="H218" s="120" t="s">
        <v>540</v>
      </c>
      <c r="I218" s="157"/>
      <c r="J218" s="158"/>
      <c r="K218" s="119"/>
      <c r="L218" s="123"/>
    </row>
    <row r="219" spans="1:12">
      <c r="A219" s="274">
        <v>6</v>
      </c>
      <c r="B219" s="124" t="s">
        <v>459</v>
      </c>
      <c r="C219" s="157"/>
      <c r="D219" s="157"/>
      <c r="E219" s="121"/>
      <c r="F219" s="123"/>
      <c r="G219" s="274">
        <v>6</v>
      </c>
      <c r="H219" s="120" t="s">
        <v>550</v>
      </c>
      <c r="I219" s="157"/>
      <c r="J219" s="158"/>
      <c r="K219" s="119"/>
      <c r="L219" s="123"/>
    </row>
    <row r="220" spans="1:12">
      <c r="A220" s="274">
        <v>7</v>
      </c>
      <c r="B220" s="124" t="s">
        <v>490</v>
      </c>
      <c r="C220" s="157"/>
      <c r="D220" s="157"/>
      <c r="E220" s="121"/>
      <c r="F220" s="123"/>
      <c r="G220" s="274">
        <v>7</v>
      </c>
      <c r="H220" s="120" t="s">
        <v>557</v>
      </c>
      <c r="I220" s="157"/>
      <c r="J220" s="158"/>
      <c r="K220" s="119"/>
      <c r="L220" s="123"/>
    </row>
    <row r="221" spans="1:12">
      <c r="A221" s="274">
        <v>8</v>
      </c>
      <c r="B221" s="124" t="s">
        <v>598</v>
      </c>
      <c r="C221" s="157"/>
      <c r="D221" s="157"/>
      <c r="E221" s="121"/>
      <c r="F221" s="123"/>
      <c r="G221" s="274">
        <v>8</v>
      </c>
      <c r="H221" s="120" t="s">
        <v>558</v>
      </c>
      <c r="I221" s="157"/>
      <c r="J221" s="158"/>
      <c r="K221" s="119"/>
      <c r="L221" s="123"/>
    </row>
    <row r="222" spans="1:12">
      <c r="A222" s="284">
        <v>9</v>
      </c>
      <c r="B222" s="124" t="s">
        <v>386</v>
      </c>
      <c r="C222" s="124"/>
      <c r="D222" s="124"/>
      <c r="E222" s="132"/>
      <c r="F222" s="123"/>
      <c r="G222" s="274">
        <v>9</v>
      </c>
      <c r="H222" s="120" t="s">
        <v>559</v>
      </c>
      <c r="I222" s="124"/>
      <c r="J222" s="125"/>
      <c r="K222" s="119"/>
      <c r="L222" s="123"/>
    </row>
    <row r="223" spans="1:12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1:12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1:12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1:12" ht="18.75">
      <c r="A226" s="258" t="s">
        <v>13</v>
      </c>
      <c r="B226" s="259"/>
      <c r="C226" s="259"/>
      <c r="D226" s="162"/>
      <c r="E226" s="170" t="s">
        <v>36</v>
      </c>
      <c r="F226" s="257"/>
      <c r="G226" s="258" t="s">
        <v>14</v>
      </c>
      <c r="H226" s="259"/>
      <c r="I226" s="259"/>
      <c r="J226" s="123"/>
      <c r="K226" s="170" t="s">
        <v>36</v>
      </c>
      <c r="L226" s="123"/>
    </row>
    <row r="227" spans="1:12" ht="16.5">
      <c r="A227" s="257"/>
      <c r="B227" s="162"/>
      <c r="C227" s="162"/>
      <c r="D227" s="162"/>
      <c r="E227" s="162"/>
      <c r="F227" s="123"/>
      <c r="G227" s="257"/>
      <c r="H227" s="162"/>
      <c r="I227" s="162"/>
      <c r="J227" s="162"/>
      <c r="K227" s="162"/>
      <c r="L227" s="123"/>
    </row>
    <row r="228" spans="1:12">
      <c r="A228" s="274">
        <v>1</v>
      </c>
      <c r="B228" s="120" t="s">
        <v>318</v>
      </c>
      <c r="C228" s="124"/>
      <c r="D228" s="125"/>
      <c r="E228" s="121"/>
      <c r="F228" s="123"/>
      <c r="G228" s="274">
        <v>1</v>
      </c>
      <c r="H228" s="120" t="s">
        <v>297</v>
      </c>
      <c r="I228" s="157"/>
      <c r="J228" s="158"/>
      <c r="K228" s="119"/>
      <c r="L228" s="123"/>
    </row>
    <row r="229" spans="1:12">
      <c r="A229" s="274">
        <v>2</v>
      </c>
      <c r="B229" s="120" t="s">
        <v>345</v>
      </c>
      <c r="C229" s="124"/>
      <c r="D229" s="125"/>
      <c r="E229" s="121"/>
      <c r="F229" s="123"/>
      <c r="G229" s="274">
        <v>2</v>
      </c>
      <c r="H229" s="120" t="s">
        <v>292</v>
      </c>
      <c r="I229" s="157"/>
      <c r="J229" s="158"/>
      <c r="K229" s="119"/>
      <c r="L229" s="123"/>
    </row>
    <row r="230" spans="1:12">
      <c r="A230" s="274">
        <v>3</v>
      </c>
      <c r="B230" s="120" t="s">
        <v>488</v>
      </c>
      <c r="C230" s="157"/>
      <c r="D230" s="158"/>
      <c r="E230" s="281"/>
      <c r="F230" s="123"/>
      <c r="G230" s="274">
        <v>3</v>
      </c>
      <c r="H230" s="120" t="s">
        <v>465</v>
      </c>
      <c r="I230" s="157"/>
      <c r="J230" s="158"/>
      <c r="K230" s="119"/>
      <c r="L230" s="123"/>
    </row>
    <row r="231" spans="1:12">
      <c r="A231" s="274">
        <v>4</v>
      </c>
      <c r="B231" s="120" t="s">
        <v>361</v>
      </c>
      <c r="C231" s="124"/>
      <c r="D231" s="125"/>
      <c r="E231" s="121"/>
      <c r="F231" s="123"/>
      <c r="G231" s="274">
        <v>4</v>
      </c>
      <c r="H231" s="120" t="s">
        <v>466</v>
      </c>
      <c r="I231" s="157"/>
      <c r="J231" s="158"/>
      <c r="K231" s="119"/>
      <c r="L231" s="123"/>
    </row>
    <row r="232" spans="1:12">
      <c r="A232" s="274">
        <v>5</v>
      </c>
      <c r="B232" s="120" t="s">
        <v>389</v>
      </c>
      <c r="C232" s="124"/>
      <c r="D232" s="125"/>
      <c r="E232" s="121"/>
      <c r="F232" s="123"/>
      <c r="G232" s="274">
        <v>5</v>
      </c>
      <c r="H232" s="120" t="s">
        <v>383</v>
      </c>
      <c r="I232" s="157"/>
      <c r="J232" s="158"/>
      <c r="K232" s="119"/>
      <c r="L232" s="123"/>
    </row>
    <row r="233" spans="1:12">
      <c r="A233" s="274">
        <v>6</v>
      </c>
      <c r="B233" s="120" t="s">
        <v>421</v>
      </c>
      <c r="C233" s="157"/>
      <c r="D233" s="158"/>
      <c r="E233" s="119"/>
      <c r="F233" s="123"/>
      <c r="G233" s="274">
        <v>6</v>
      </c>
      <c r="H233" s="120" t="s">
        <v>411</v>
      </c>
      <c r="I233" s="157"/>
      <c r="J233" s="158"/>
      <c r="K233" s="119"/>
      <c r="L233" s="123"/>
    </row>
    <row r="234" spans="1:12">
      <c r="A234" s="123"/>
      <c r="B234" s="123"/>
      <c r="C234" s="123"/>
      <c r="D234" s="123"/>
      <c r="E234" s="123"/>
      <c r="F234" s="123"/>
      <c r="G234" s="274">
        <v>7</v>
      </c>
      <c r="H234" s="120" t="s">
        <v>425</v>
      </c>
      <c r="I234" s="124"/>
      <c r="J234" s="158"/>
      <c r="K234" s="119"/>
      <c r="L234" s="123"/>
    </row>
    <row r="235" spans="1:12">
      <c r="A235" s="123"/>
      <c r="B235" s="123"/>
      <c r="C235" s="123"/>
      <c r="D235" s="123"/>
      <c r="E235" s="123"/>
      <c r="F235" s="123"/>
      <c r="G235" s="274">
        <v>8</v>
      </c>
      <c r="H235" s="120" t="s">
        <v>451</v>
      </c>
      <c r="I235" s="157"/>
      <c r="J235" s="158"/>
      <c r="K235" s="119"/>
      <c r="L235" s="123"/>
    </row>
    <row r="236" spans="1:12">
      <c r="A236" s="123"/>
      <c r="B236" s="123"/>
      <c r="C236" s="123"/>
      <c r="D236" s="123"/>
      <c r="E236" s="123"/>
      <c r="F236" s="123"/>
      <c r="G236" s="274">
        <v>9</v>
      </c>
      <c r="H236" s="145" t="s">
        <v>513</v>
      </c>
      <c r="I236" s="146"/>
      <c r="J236" s="147"/>
      <c r="K236" s="132"/>
      <c r="L236" s="123"/>
    </row>
    <row r="237" spans="1:12">
      <c r="A237" s="123"/>
      <c r="B237" s="123"/>
      <c r="C237" s="123"/>
      <c r="D237" s="123"/>
      <c r="E237" s="123"/>
      <c r="F237" s="123"/>
      <c r="G237" s="274">
        <v>10</v>
      </c>
      <c r="H237" s="120" t="s">
        <v>514</v>
      </c>
      <c r="I237" s="157"/>
      <c r="J237" s="158"/>
      <c r="K237" s="119"/>
      <c r="L237" s="123"/>
    </row>
    <row r="238" spans="1:12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1:12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1:12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1:12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1:12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1:12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1:12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1:12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1:12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1:12" ht="18.75">
      <c r="A248" s="258" t="s">
        <v>15</v>
      </c>
      <c r="B248" s="259"/>
      <c r="C248" s="259"/>
      <c r="D248" s="162"/>
      <c r="E248" s="170" t="s">
        <v>36</v>
      </c>
      <c r="F248" s="257"/>
      <c r="G248" s="258" t="s">
        <v>16</v>
      </c>
      <c r="H248" s="259"/>
      <c r="I248" s="259"/>
      <c r="J248" s="123"/>
      <c r="K248" s="170" t="s">
        <v>36</v>
      </c>
      <c r="L248" s="123"/>
    </row>
    <row r="249" spans="1:12" ht="16.5">
      <c r="A249" s="257"/>
      <c r="B249" s="162"/>
      <c r="C249" s="162"/>
      <c r="D249" s="162"/>
      <c r="E249" s="162"/>
      <c r="F249" s="123"/>
      <c r="G249" s="257"/>
      <c r="H249" s="162"/>
      <c r="I249" s="162"/>
      <c r="J249" s="162"/>
      <c r="K249" s="162"/>
      <c r="L249" s="123"/>
    </row>
    <row r="250" spans="1:12">
      <c r="A250" s="274">
        <v>1</v>
      </c>
      <c r="B250" s="120" t="s">
        <v>319</v>
      </c>
      <c r="C250" s="157"/>
      <c r="D250" s="158"/>
      <c r="E250" s="119"/>
      <c r="F250" s="123"/>
      <c r="G250" s="274">
        <v>1</v>
      </c>
      <c r="H250" s="120" t="s">
        <v>597</v>
      </c>
      <c r="I250" s="157"/>
      <c r="J250" s="158"/>
      <c r="K250" s="119"/>
      <c r="L250" s="123"/>
    </row>
    <row r="251" spans="1:12">
      <c r="A251" s="274">
        <v>2</v>
      </c>
      <c r="B251" s="120" t="s">
        <v>569</v>
      </c>
      <c r="C251" s="124"/>
      <c r="D251" s="125"/>
      <c r="E251" s="121"/>
      <c r="F251" s="123"/>
      <c r="G251" s="274">
        <v>2</v>
      </c>
      <c r="H251" s="120" t="s">
        <v>276</v>
      </c>
      <c r="I251" s="157"/>
      <c r="J251" s="158"/>
      <c r="K251" s="119"/>
      <c r="L251" s="123"/>
    </row>
    <row r="252" spans="1:12">
      <c r="A252" s="274">
        <v>3</v>
      </c>
      <c r="B252" s="120" t="s">
        <v>320</v>
      </c>
      <c r="C252" s="157"/>
      <c r="D252" s="158"/>
      <c r="E252" s="119"/>
      <c r="F252" s="123"/>
      <c r="G252" s="274">
        <v>3</v>
      </c>
      <c r="H252" s="120" t="s">
        <v>381</v>
      </c>
      <c r="I252" s="157"/>
      <c r="J252" s="158"/>
      <c r="K252" s="119"/>
      <c r="L252" s="123"/>
    </row>
    <row r="253" spans="1:12">
      <c r="A253" s="274">
        <v>4</v>
      </c>
      <c r="B253" s="120" t="s">
        <v>515</v>
      </c>
      <c r="C253" s="157"/>
      <c r="D253" s="158"/>
      <c r="E253" s="119"/>
      <c r="F253" s="123"/>
      <c r="G253" s="274">
        <v>4</v>
      </c>
      <c r="H253" s="120" t="s">
        <v>603</v>
      </c>
      <c r="I253" s="157"/>
      <c r="J253" s="158"/>
      <c r="K253" s="119"/>
      <c r="L253" s="123"/>
    </row>
    <row r="254" spans="1:12">
      <c r="A254" s="274">
        <v>5</v>
      </c>
      <c r="B254" s="120" t="s">
        <v>568</v>
      </c>
      <c r="C254" s="157"/>
      <c r="D254" s="158"/>
      <c r="E254" s="119"/>
      <c r="F254" s="123"/>
      <c r="G254" s="274">
        <v>5</v>
      </c>
      <c r="H254" s="120" t="s">
        <v>507</v>
      </c>
      <c r="I254" s="157"/>
      <c r="J254" s="158"/>
      <c r="K254" s="119"/>
      <c r="L254" s="123"/>
    </row>
    <row r="255" spans="1:12">
      <c r="A255" s="274">
        <v>6</v>
      </c>
      <c r="B255" s="120" t="s">
        <v>532</v>
      </c>
      <c r="C255" s="157"/>
      <c r="D255" s="158"/>
      <c r="E255" s="119"/>
      <c r="F255" s="123"/>
      <c r="G255" s="274">
        <v>6</v>
      </c>
      <c r="H255" s="120" t="s">
        <v>541</v>
      </c>
      <c r="I255" s="157"/>
      <c r="J255" s="158"/>
      <c r="K255" s="119"/>
      <c r="L255" s="123"/>
    </row>
    <row r="256" spans="1:12">
      <c r="A256" s="274">
        <v>7</v>
      </c>
      <c r="B256" s="120" t="s">
        <v>533</v>
      </c>
      <c r="C256" s="157"/>
      <c r="D256" s="158"/>
      <c r="E256" s="119"/>
      <c r="F256" s="123"/>
      <c r="G256" s="274">
        <v>7</v>
      </c>
      <c r="H256" s="120" t="s">
        <v>536</v>
      </c>
      <c r="I256" s="157"/>
      <c r="J256" s="158"/>
      <c r="K256" s="119"/>
      <c r="L256" s="123"/>
    </row>
    <row r="257" spans="1:12">
      <c r="A257" s="274">
        <v>8</v>
      </c>
      <c r="B257" s="120" t="s">
        <v>555</v>
      </c>
      <c r="C257" s="124"/>
      <c r="D257" s="125"/>
      <c r="E257" s="121"/>
      <c r="F257" s="123"/>
      <c r="G257" s="274">
        <v>8</v>
      </c>
      <c r="H257" s="120" t="s">
        <v>542</v>
      </c>
      <c r="I257" s="157"/>
      <c r="J257" s="158"/>
      <c r="K257" s="119"/>
      <c r="L257" s="123"/>
    </row>
    <row r="258" spans="1:12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1:12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</sheetData>
  <mergeCells count="10">
    <mergeCell ref="H10:J10"/>
    <mergeCell ref="H11:J11"/>
    <mergeCell ref="H13:J13"/>
    <mergeCell ref="H119:J119"/>
    <mergeCell ref="B5:D5"/>
    <mergeCell ref="H5:J5"/>
    <mergeCell ref="H6:J6"/>
    <mergeCell ref="H7:J7"/>
    <mergeCell ref="H8:J8"/>
    <mergeCell ref="H9:J9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NIEPORĘT</vt:lpstr>
      <vt:lpstr>MOKOTÓW</vt:lpstr>
      <vt:lpstr>WUM</vt:lpstr>
      <vt:lpstr>SEMESTR I 2022-23</vt:lpstr>
      <vt:lpstr>2020</vt:lpstr>
      <vt:lpstr>Arkusz1</vt:lpstr>
      <vt:lpstr>Arkusz2</vt:lpstr>
      <vt:lpstr>Arkusz5</vt:lpstr>
      <vt:lpstr>Arkusz4</vt:lpstr>
      <vt:lpstr>semI 2023</vt:lpstr>
      <vt:lpstr>Arkusz3</vt:lpstr>
      <vt:lpstr>NIEPORĘT!Obszar_wydruku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 Zawiślak</cp:lastModifiedBy>
  <cp:lastPrinted>2022-11-03T09:16:04Z</cp:lastPrinted>
  <dcterms:created xsi:type="dcterms:W3CDTF">2017-01-21T17:15:59Z</dcterms:created>
  <dcterms:modified xsi:type="dcterms:W3CDTF">2022-12-14T17:02:22Z</dcterms:modified>
</cp:coreProperties>
</file>